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unmmartinez505\Downloads\"/>
    </mc:Choice>
  </mc:AlternateContent>
  <xr:revisionPtr revIDLastSave="0" documentId="8_{D893D3CF-5F78-49B1-B9AB-BDFD766C2A5A}" xr6:coauthVersionLast="45" xr6:coauthVersionMax="45" xr10:uidLastSave="{00000000-0000-0000-0000-000000000000}"/>
  <bookViews>
    <workbookView xWindow="-120" yWindow="-120" windowWidth="38640" windowHeight="21240" xr2:uid="{7D94D1DA-5FB6-412E-AF05-C625F133F019}"/>
  </bookViews>
  <sheets>
    <sheet name="Overview + Instructions" sheetId="5" r:id="rId1"/>
    <sheet name="Income" sheetId="6" r:id="rId2"/>
    <sheet name="Personal Goals" sheetId="10" r:id="rId3"/>
    <sheet name="Educational Expenses" sheetId="1" r:id="rId4"/>
    <sheet name="University Expenses" sheetId="2" state="hidden" r:id="rId5"/>
    <sheet name="College Expenses" sheetId="3" r:id="rId6"/>
    <sheet name="Other Expense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6" l="1"/>
  <c r="D31" i="6" s="1"/>
  <c r="D27" i="6"/>
  <c r="D30" i="6"/>
  <c r="E9" i="1"/>
  <c r="E10" i="1"/>
  <c r="C21" i="5" l="1"/>
  <c r="R38" i="9" l="1"/>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9" i="9"/>
  <c r="B86" i="3" l="1"/>
  <c r="C86" i="3"/>
  <c r="C88" i="3" l="1"/>
  <c r="E51" i="1" a="1"/>
  <c r="E51" i="1" s="1"/>
  <c r="E21" i="1" l="1"/>
  <c r="C22" i="5" s="1"/>
  <c r="D57" i="3"/>
  <c r="C44" i="3"/>
  <c r="C48" i="3"/>
  <c r="C49" i="3"/>
  <c r="C47" i="3"/>
  <c r="C37" i="3"/>
  <c r="C30" i="3"/>
  <c r="C22" i="3"/>
  <c r="B13" i="3"/>
  <c r="C10" i="3" s="1"/>
  <c r="D53" i="3" l="1"/>
  <c r="E56" i="1"/>
  <c r="E39" i="1" l="1"/>
  <c r="C9" i="5" l="1"/>
  <c r="C11" i="5" l="1"/>
  <c r="C23" i="5"/>
  <c r="D12" i="1"/>
  <c r="D13" i="1"/>
  <c r="D24" i="1"/>
  <c r="D11" i="2"/>
  <c r="C11" i="2"/>
  <c r="C10" i="2"/>
  <c r="D5" i="2"/>
  <c r="C5" i="2"/>
  <c r="C4" i="2"/>
  <c r="C92" i="3" l="1"/>
  <c r="C24" i="5" l="1"/>
  <c r="D14" i="10" l="1"/>
  <c r="C20" i="5" s="1"/>
  <c r="D9" i="10"/>
  <c r="C19" i="5" s="1"/>
  <c r="C12" i="5" l="1"/>
  <c r="D39" i="9" l="1"/>
  <c r="C39" i="9"/>
  <c r="C40" i="9" s="1"/>
  <c r="C32" i="5" l="1"/>
  <c r="C100" i="3"/>
  <c r="C106" i="3" s="1"/>
  <c r="C30" i="5" l="1"/>
  <c r="F12" i="5" l="1"/>
  <c r="C26" i="5" l="1"/>
  <c r="D23" i="1" l="1"/>
  <c r="I11" i="2"/>
  <c r="H11" i="2"/>
  <c r="I10" i="2"/>
  <c r="H10" i="2"/>
  <c r="I5" i="2"/>
  <c r="H5" i="2"/>
  <c r="I4" i="2"/>
  <c r="H4" i="2"/>
  <c r="G4" i="2"/>
  <c r="C13" i="5" l="1"/>
  <c r="C10" i="5"/>
  <c r="C31" i="5" l="1"/>
  <c r="C14" i="5" l="1"/>
  <c r="F9" i="5" s="1"/>
  <c r="C27" i="5"/>
  <c r="C29" i="5" l="1"/>
  <c r="C28" i="5"/>
  <c r="C25" i="5" l="1"/>
  <c r="C33" i="5" s="1"/>
  <c r="D10" i="2"/>
  <c r="D4" i="2"/>
  <c r="G11" i="2"/>
  <c r="G10" i="2"/>
  <c r="G5" i="2"/>
  <c r="F10" i="5" l="1"/>
  <c r="F11"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<sst xmlns="http://schemas.openxmlformats.org/spreadsheetml/2006/main" count="356" uniqueCount="230">
  <si>
    <t>UNM STUDENT SEMESTER BUDGET SHEET</t>
  </si>
  <si>
    <t>INCOME</t>
  </si>
  <si>
    <t>BUDGET TOTAL</t>
  </si>
  <si>
    <t>TYPE OF INCOME</t>
  </si>
  <si>
    <t>AMOUNT</t>
  </si>
  <si>
    <t>BUDGET SUMMARY</t>
  </si>
  <si>
    <t>Grants</t>
  </si>
  <si>
    <t>Total Income</t>
  </si>
  <si>
    <t>Scholarships</t>
  </si>
  <si>
    <t>Total Expenses</t>
  </si>
  <si>
    <t>Job Income</t>
  </si>
  <si>
    <t>SAVINGS/NEED</t>
  </si>
  <si>
    <t>Family Contribution</t>
  </si>
  <si>
    <t>Loan</t>
  </si>
  <si>
    <t>Other income</t>
  </si>
  <si>
    <t>TOTAL INCOME</t>
  </si>
  <si>
    <t>EXPENSES</t>
  </si>
  <si>
    <r>
      <rPr>
        <b/>
        <sz val="18"/>
        <color theme="1"/>
        <rFont val="Calibri"/>
        <family val="2"/>
        <scheme val="minor"/>
      </rPr>
      <t>Instructions:</t>
    </r>
    <r>
      <rPr>
        <b/>
        <sz val="13"/>
        <color theme="1"/>
        <rFont val="Calibri"/>
        <family val="2"/>
        <scheme val="minor"/>
      </rPr>
      <t xml:space="preserve">
</t>
    </r>
    <r>
      <rPr>
        <sz val="13"/>
        <color theme="1"/>
        <rFont val="Calibri"/>
        <family val="2"/>
        <scheme val="minor"/>
      </rPr>
      <t xml:space="preserve">Follow additional instructions in each tab.
Type your numbers in </t>
    </r>
    <r>
      <rPr>
        <sz val="13"/>
        <color rgb="FFFF0000"/>
        <rFont val="Calibri"/>
        <family val="2"/>
        <scheme val="minor"/>
      </rPr>
      <t>yellow highlighted boxes</t>
    </r>
    <r>
      <rPr>
        <sz val="13"/>
        <color theme="1"/>
        <rFont val="Calibri"/>
        <family val="2"/>
        <scheme val="minor"/>
      </rPr>
      <t>.
All data entered will be summarized here.
Use the "Budget Total" section to determine your current financial standing and plan from there!</t>
    </r>
  </si>
  <si>
    <t>TYPE OF EXPENSE</t>
  </si>
  <si>
    <t>Savings</t>
  </si>
  <si>
    <t>Other Personal Goals</t>
  </si>
  <si>
    <t>Tuition</t>
  </si>
  <si>
    <t>Fees</t>
  </si>
  <si>
    <t>Other Mandatory Fees</t>
  </si>
  <si>
    <t>Tuition Differential</t>
  </si>
  <si>
    <t>Upper Division Premium</t>
  </si>
  <si>
    <t>Course Fees</t>
  </si>
  <si>
    <t>Books and Course Material</t>
  </si>
  <si>
    <t>Room and Board</t>
  </si>
  <si>
    <t>Parking</t>
  </si>
  <si>
    <t>Greek Life</t>
  </si>
  <si>
    <t>Food</t>
  </si>
  <si>
    <t>Other Expenses</t>
  </si>
  <si>
    <t>TOTAL EXPENSES</t>
  </si>
  <si>
    <r>
      <t xml:space="preserve">*If your expenses exceed your income, compare your need to the loan you are taking out.
If the loan you are taking out is more than your need, you shouldn't accept it.
Taking out more loans than you need increases your debt and causes unnecessary expenditure.
Representatives of the </t>
    </r>
    <r>
      <rPr>
        <b/>
        <sz val="11"/>
        <color theme="1"/>
        <rFont val="Calibri"/>
        <family val="2"/>
        <scheme val="minor"/>
      </rPr>
      <t>Center for Financial Capability</t>
    </r>
    <r>
      <rPr>
        <sz val="11"/>
        <color theme="1"/>
        <rFont val="Calibri"/>
        <family val="2"/>
        <scheme val="minor"/>
      </rPr>
      <t xml:space="preserve"> can help you find avenues to cut expenses.</t>
    </r>
  </si>
  <si>
    <t>INCOME SECTION</t>
  </si>
  <si>
    <t>FINANCIAL AID</t>
  </si>
  <si>
    <t>&lt;&lt;</t>
  </si>
  <si>
    <r>
      <rPr>
        <b/>
        <sz val="11"/>
        <color theme="1"/>
        <rFont val="Calibri"/>
        <family val="2"/>
        <scheme val="minor"/>
      </rPr>
      <t>Instructions for Financial Aid:</t>
    </r>
    <r>
      <rPr>
        <sz val="11"/>
        <color theme="1"/>
        <rFont val="Calibri"/>
        <family val="2"/>
        <scheme val="minor"/>
      </rPr>
      <t xml:space="preserve">
1. Log in to my.unm.edu
2. Select "ENTER LOBOWEB"
3. Select the "Financial Aid" tab
4. Select "Award Info Menu"
5. Select "Award Package for Aid Year"
6. Select the relevant year from the drop-down menu and "Submit"
7. Select the "Award Overview" tab
8. Scroll down to the table that shows the financial aid you have received
9. Add the amount you have received for the current semester </t>
    </r>
    <r>
      <rPr>
        <b/>
        <u/>
        <sz val="11"/>
        <color theme="1"/>
        <rFont val="Calibri"/>
        <family val="2"/>
        <scheme val="minor"/>
      </rPr>
      <t>ONLY</t>
    </r>
    <r>
      <rPr>
        <sz val="11"/>
        <color theme="1"/>
        <rFont val="Calibri"/>
        <family val="2"/>
        <scheme val="minor"/>
      </rPr>
      <t xml:space="preserve"> from grants, scholarships, and loans and enter them in the respective highlighted boxes
10. Make sure the status shows "Accepted" for all the grants, scholarships, and loans you want
11. If the status does not show accepted, navigate to the "Accept Award Offer" tab to accept the financial aid</t>
    </r>
  </si>
  <si>
    <t>GRANTS</t>
  </si>
  <si>
    <t>SCHOLARSHIPS</t>
  </si>
  <si>
    <t>LOANS</t>
  </si>
  <si>
    <t>JOB INCOME</t>
  </si>
  <si>
    <r>
      <rPr>
        <b/>
        <sz val="11"/>
        <color theme="1"/>
        <rFont val="Calibri"/>
        <family val="2"/>
        <scheme val="minor"/>
      </rPr>
      <t>Instructions for Job Income:</t>
    </r>
    <r>
      <rPr>
        <sz val="11"/>
        <color theme="1"/>
        <rFont val="Calibri"/>
        <family val="2"/>
        <scheme val="minor"/>
      </rPr>
      <t xml:space="preserve">
1. For each job position, select the pay period (how often do you get paid?)
1a. Weekly = every week; Bi-Weekly = every two weeks; Monthly = every month
2. Enter the amount you receive in each pay period under "Paycheck Amount"
2a. If you are paid hourly and the amount may differ week to week, try putting the least amount you earned in a single paycheck. This can tell you how much you get paid assuming you don't work as much as other weeks.
Note: Your "net pay" is the amount you receive after taxes are taken out. Gross pay is the amount before tax deduction.</t>
    </r>
  </si>
  <si>
    <t>PAY PERIOD</t>
  </si>
  <si>
    <t>PAYCHECK AMOUNT</t>
  </si>
  <si>
    <t>NET PAY FOR SEMESTER</t>
  </si>
  <si>
    <t>~Enter Here~</t>
  </si>
  <si>
    <t>TOTAL NET PAY FOR SEMESTER</t>
  </si>
  <si>
    <t>Dropdown Entries</t>
  </si>
  <si>
    <t>Weekly</t>
  </si>
  <si>
    <t>Bi-Weekly</t>
  </si>
  <si>
    <t>Monthly</t>
  </si>
  <si>
    <t>FAMILY CONTRIBUTION</t>
  </si>
  <si>
    <r>
      <rPr>
        <b/>
        <sz val="11"/>
        <color theme="1"/>
        <rFont val="Calibri"/>
        <family val="2"/>
        <scheme val="minor"/>
      </rPr>
      <t>Instructions for Family Contribution:</t>
    </r>
    <r>
      <rPr>
        <sz val="11"/>
        <color theme="1"/>
        <rFont val="Calibri"/>
        <family val="2"/>
        <scheme val="minor"/>
      </rPr>
      <t xml:space="preserve">
1. Enter the expected family contribution </t>
    </r>
    <r>
      <rPr>
        <b/>
        <u/>
        <sz val="11"/>
        <color theme="1"/>
        <rFont val="Calibri"/>
        <family val="2"/>
        <scheme val="minor"/>
      </rPr>
      <t>per semester</t>
    </r>
    <r>
      <rPr>
        <sz val="11"/>
        <color theme="1"/>
        <rFont val="Calibri"/>
        <family val="2"/>
        <scheme val="minor"/>
      </rPr>
      <t xml:space="preserve"> in the highlighted box.</t>
    </r>
  </si>
  <si>
    <t>EXPECTED FAMILY CONTRIBUTION</t>
  </si>
  <si>
    <t>OTHER INCOME</t>
  </si>
  <si>
    <r>
      <rPr>
        <b/>
        <sz val="11"/>
        <color theme="1"/>
        <rFont val="Calibri"/>
        <family val="2"/>
        <scheme val="minor"/>
      </rPr>
      <t>Instructions for Other Income:</t>
    </r>
    <r>
      <rPr>
        <sz val="11"/>
        <color theme="1"/>
        <rFont val="Calibri"/>
        <family val="2"/>
        <scheme val="minor"/>
      </rPr>
      <t xml:space="preserve">
1. Enter any other expected income </t>
    </r>
    <r>
      <rPr>
        <b/>
        <u/>
        <sz val="11"/>
        <color theme="1"/>
        <rFont val="Calibri"/>
        <family val="2"/>
        <scheme val="minor"/>
      </rPr>
      <t>per semester</t>
    </r>
    <r>
      <rPr>
        <sz val="11"/>
        <color theme="1"/>
        <rFont val="Calibri"/>
        <family val="2"/>
        <scheme val="minor"/>
      </rPr>
      <t xml:space="preserve"> in the highlighted box. This could include stipends, investment returns, etc.</t>
    </r>
  </si>
  <si>
    <t>PERSONAL GOALS</t>
  </si>
  <si>
    <t>SAVINGS</t>
  </si>
  <si>
    <r>
      <rPr>
        <b/>
        <sz val="11"/>
        <color theme="1"/>
        <rFont val="Calibri"/>
        <family val="2"/>
        <scheme val="minor"/>
      </rPr>
      <t>Instructions for Savings:</t>
    </r>
    <r>
      <rPr>
        <sz val="11"/>
        <color theme="1"/>
        <rFont val="Calibri"/>
        <family val="2"/>
        <scheme val="minor"/>
      </rPr>
      <t xml:space="preserve">
1. Pay yourself first! Treat yourself like a monthly bill. Allocate a percentage of your pay check towards savings.
2. Enter the amount you plan on saving every month in the highlighted box.</t>
    </r>
  </si>
  <si>
    <t>MONTHLY</t>
  </si>
  <si>
    <t>SEMESTERLY</t>
  </si>
  <si>
    <t>OTHER PERSONAL GOALS</t>
  </si>
  <si>
    <r>
      <rPr>
        <b/>
        <sz val="11"/>
        <color theme="1"/>
        <rFont val="Calibri"/>
        <family val="2"/>
        <scheme val="minor"/>
      </rPr>
      <t>Instructions for Other Personal Goals:</t>
    </r>
    <r>
      <rPr>
        <sz val="11"/>
        <color theme="1"/>
        <rFont val="Calibri"/>
        <family val="2"/>
        <scheme val="minor"/>
      </rPr>
      <t xml:space="preserve">
1. Determine any other personal goals you have in the long term that you need to budget for now.
This could include buying a car, spring break trip, going to graduate school, etc.
2. Determine how much you need to budget NOW to reach this goal.
3. Enter the amount you need to put towards these goals every month in the highlighted box.</t>
    </r>
  </si>
  <si>
    <t>EDUCATIONAL EXPENSES</t>
  </si>
  <si>
    <t>TUITION</t>
  </si>
  <si>
    <r>
      <rPr>
        <b/>
        <sz val="11"/>
        <color theme="1"/>
        <rFont val="Calibri"/>
        <family val="2"/>
        <scheme val="minor"/>
      </rPr>
      <t>Instructions for Tuition:</t>
    </r>
    <r>
      <rPr>
        <sz val="11"/>
        <color theme="1"/>
        <rFont val="Calibri"/>
        <family val="2"/>
        <scheme val="minor"/>
      </rPr>
      <t xml:space="preserve">
1. Select the relevant "Residency Status" and "Hour Category" from the drop-down menus.
2. Enter the number of credit hours you are taking.</t>
    </r>
  </si>
  <si>
    <t>RESIDENCY STATUS</t>
  </si>
  <si>
    <t>HOUR CATERGORY</t>
  </si>
  <si>
    <t># OF CREDIT HOURS</t>
  </si>
  <si>
    <t xml:space="preserve"> </t>
  </si>
  <si>
    <t>Resident of NM</t>
  </si>
  <si>
    <t>1-14 credit hours</t>
  </si>
  <si>
    <t>Non-resident</t>
  </si>
  <si>
    <t>15+ credit hours</t>
  </si>
  <si>
    <t>FEES</t>
  </si>
  <si>
    <r>
      <rPr>
        <b/>
        <sz val="11"/>
        <color theme="1"/>
        <rFont val="Calibri"/>
        <family val="2"/>
        <scheme val="minor"/>
      </rPr>
      <t>Instructions for Fees:</t>
    </r>
    <r>
      <rPr>
        <sz val="11"/>
        <color theme="1"/>
        <rFont val="Calibri"/>
        <family val="2"/>
        <scheme val="minor"/>
      </rPr>
      <t xml:space="preserve">
1. Select the relevant "Residency Status" and "Hour Category" from the drop-down menus.
2. Enter the number of credit hours you are taking.</t>
    </r>
  </si>
  <si>
    <t>RESIDENT STATUS</t>
  </si>
  <si>
    <t>HOUR CATEGORY</t>
  </si>
  <si>
    <t>OTHER MANDATORY STUDENT FEES</t>
  </si>
  <si>
    <r>
      <rPr>
        <b/>
        <sz val="11"/>
        <color theme="1"/>
        <rFont val="Calibri"/>
        <family val="2"/>
        <scheme val="minor"/>
      </rPr>
      <t xml:space="preserve">Instructions for Other Mandatory Student Fees:
</t>
    </r>
    <r>
      <rPr>
        <sz val="11"/>
        <color theme="1"/>
        <rFont val="Calibri"/>
        <family val="2"/>
        <scheme val="minor"/>
      </rPr>
      <t>1. Determine which fees apply to your scenario.
2. Type "Yes" in the column beside each fee that you pay.</t>
    </r>
  </si>
  <si>
    <t>Fees applied to all students</t>
  </si>
  <si>
    <t>(Yes or No)?</t>
  </si>
  <si>
    <t>ASUNM Fee</t>
  </si>
  <si>
    <t>Student Technology Fee</t>
  </si>
  <si>
    <t>Fees applied after taking 4 credit hours or more</t>
  </si>
  <si>
    <t>Athletics Student Fee</t>
  </si>
  <si>
    <t>SHAC Eligibility/Wellness Fee</t>
  </si>
  <si>
    <t>Total Student Fees</t>
  </si>
  <si>
    <t>TUITION DIFFERENTIAL</t>
  </si>
  <si>
    <r>
      <rPr>
        <b/>
        <sz val="11"/>
        <color theme="1"/>
        <rFont val="Calibri"/>
        <family val="2"/>
        <scheme val="minor"/>
      </rPr>
      <t>Instructions for Tuition Differential:</t>
    </r>
    <r>
      <rPr>
        <sz val="11"/>
        <color theme="1"/>
        <rFont val="Calibri"/>
        <family val="2"/>
        <scheme val="minor"/>
      </rPr>
      <t xml:space="preserve">
1. Determine which college provides your classes.
2. Type "Yes" in the same row as your classes.
3. Enter how many credit hours you are taking in those specific courses.
Note: This funding goes towards special college needs. For example, the McKinnon Center for Management was partly funded by Business student's tuition differential.</t>
    </r>
  </si>
  <si>
    <t>COLLEGE</t>
  </si>
  <si>
    <t>Rates
(per hour, block from 15 and up)</t>
  </si>
  <si>
    <t>Number of
Credit Hours</t>
  </si>
  <si>
    <t>Anderson School of Management
(majors &amp; pre-majors)</t>
  </si>
  <si>
    <t>Arts &amp; Sciences
(majors &amp; pre-majors</t>
  </si>
  <si>
    <t>Emergency Medical Services</t>
  </si>
  <si>
    <t>Engineering
(majors and pre-majors)</t>
  </si>
  <si>
    <t>Nursing
(excludes RN to BSN Online Degree Program)</t>
  </si>
  <si>
    <t>Population Health Courses</t>
  </si>
  <si>
    <t>Total Tuition Differential</t>
  </si>
  <si>
    <t>UPPER DIVISION PREMIUM</t>
  </si>
  <si>
    <r>
      <rPr>
        <b/>
        <sz val="11"/>
        <color theme="1"/>
        <rFont val="Calibri"/>
        <family val="2"/>
        <scheme val="minor"/>
      </rPr>
      <t>Instructions for Upper Division Premium:</t>
    </r>
    <r>
      <rPr>
        <sz val="11"/>
        <color theme="1"/>
        <rFont val="Calibri"/>
        <family val="2"/>
        <scheme val="minor"/>
      </rPr>
      <t xml:space="preserve">
1. Enter the number of upper division credit hours (300 or 400 level) you are taking.
Note: This premium is charged to maintain faculty for the upper division classes.</t>
    </r>
  </si>
  <si>
    <t>UPPER DIVISION COURSE PREMIUM (per hour)</t>
  </si>
  <si>
    <t>PREMIUM</t>
  </si>
  <si>
    <t>COURSE FEES</t>
  </si>
  <si>
    <r>
      <rPr>
        <b/>
        <sz val="11"/>
        <color theme="1"/>
        <rFont val="Calibri"/>
        <family val="2"/>
        <scheme val="minor"/>
      </rPr>
      <t>Instructions for Course Fees:</t>
    </r>
    <r>
      <rPr>
        <sz val="11"/>
        <color theme="1"/>
        <rFont val="Calibri"/>
        <family val="2"/>
        <scheme val="minor"/>
      </rPr>
      <t xml:space="preserve">
1. Login to my.unm.edu 
2. Select "Enter LoboWeb" 
3. Select "Registrations and Records" 
4. Select "Account Summary by Term" under "Account Info" 
5. Add the amount for charges with detail code "F###" 
6. Enter the amount in the highlighted box
Note: These are the specific fees for courses you are taking. Some courses, like labs, have more fees than others.</t>
    </r>
  </si>
  <si>
    <t>`</t>
  </si>
  <si>
    <t>BOOKS AND COURSE MATERIAL</t>
  </si>
  <si>
    <r>
      <rPr>
        <b/>
        <sz val="11"/>
        <color theme="1"/>
        <rFont val="Calibri"/>
        <family val="2"/>
        <scheme val="minor"/>
      </rPr>
      <t>Instructions for Books and Course Material: (if using current costs)</t>
    </r>
    <r>
      <rPr>
        <sz val="11"/>
        <color theme="1"/>
        <rFont val="Calibri"/>
        <family val="2"/>
        <scheme val="minor"/>
      </rPr>
      <t xml:space="preserve">
1. Login to my.unm.edu 
2. Select "Enter LoboWeb" 
3. Select "Registrations and Records" 
4. Select "Account Summary by Term" under "Account Info" 
5. Add the amount for charges to "Bookstore Inclusive Access" as well as any other costs you incurred for other textbooks and course material (Amazon, eBay, McGraw-Hill, etc.) 
6. Enter the amount in the highlighted box
Note: On average, college students spend $600 per semester on books and course material.</t>
    </r>
  </si>
  <si>
    <r>
      <rPr>
        <b/>
        <sz val="11"/>
        <color theme="1"/>
        <rFont val="Calibri"/>
        <family val="2"/>
        <scheme val="minor"/>
      </rPr>
      <t xml:space="preserve">Instructions for Books and Course Material: (if trying to plan ahead) </t>
    </r>
    <r>
      <rPr>
        <sz val="11"/>
        <color theme="1"/>
        <rFont val="Calibri"/>
        <family val="2"/>
        <scheme val="minor"/>
      </rPr>
      <t xml:space="preserve">
1. Follow the link to the right of this box 
2. Select the relevant semester 
3. Select the Department, Course, and Section for each class you are taking. 
4. Select "Choose Books" 
5. Select "I will choose which books may be substituted."
6. Add all costs together
7. Enter the amount in the highlighted box
Note: On average, college students spend $600 per semester on books and course material.</t>
    </r>
  </si>
  <si>
    <t>https://bookstore.unm.edu/courselistbuilder.aspx</t>
  </si>
  <si>
    <t>Tuition and fees</t>
  </si>
  <si>
    <t>Resident</t>
  </si>
  <si>
    <t>Test Field</t>
  </si>
  <si>
    <t>Credit hours</t>
  </si>
  <si>
    <t>t+F</t>
  </si>
  <si>
    <t>Type</t>
  </si>
  <si>
    <t>Number of Hours</t>
  </si>
  <si>
    <t>Charge</t>
  </si>
  <si>
    <t>1-14 hours</t>
  </si>
  <si>
    <t>per hour</t>
  </si>
  <si>
    <t>15+ hours</t>
  </si>
  <si>
    <t>block</t>
  </si>
  <si>
    <t>Out of state</t>
  </si>
  <si>
    <t>COLLEGE EXPENSES</t>
  </si>
  <si>
    <t>ROOM AND BOARD</t>
  </si>
  <si>
    <r>
      <t xml:space="preserve">For </t>
    </r>
    <r>
      <rPr>
        <b/>
        <sz val="11"/>
        <rFont val="Calibri"/>
        <family val="2"/>
        <scheme val="minor"/>
      </rPr>
      <t>Alvarado Hall, Coronado Hall, Hokona Hall, Santa Clara Hall</t>
    </r>
  </si>
  <si>
    <t>ROOM TYPE</t>
  </si>
  <si>
    <t>SEMESTER COST</t>
  </si>
  <si>
    <t>Double Occupancy</t>
  </si>
  <si>
    <t>Single Occupancy</t>
  </si>
  <si>
    <t xml:space="preserve">Triple Occupancy *if still in triple setup by </t>
  </si>
  <si>
    <t>"9/6/2024"</t>
  </si>
  <si>
    <t>&lt;&lt; CFC staff! Replace the date with quotes</t>
  </si>
  <si>
    <r>
      <t xml:space="preserve">For </t>
    </r>
    <r>
      <rPr>
        <b/>
        <sz val="11"/>
        <rFont val="Calibri"/>
        <family val="2"/>
        <scheme val="minor"/>
      </rPr>
      <t>Laguna DeVargas</t>
    </r>
  </si>
  <si>
    <r>
      <t xml:space="preserve">For </t>
    </r>
    <r>
      <rPr>
        <b/>
        <sz val="11"/>
        <rFont val="Calibri"/>
        <family val="2"/>
        <scheme val="minor"/>
      </rPr>
      <t>Student Residence Center (SRC) Apartments and Redondo Village</t>
    </r>
  </si>
  <si>
    <t>Single Apartment Bedroom (Main Campus)</t>
  </si>
  <si>
    <r>
      <t xml:space="preserve">For </t>
    </r>
    <r>
      <rPr>
        <b/>
        <sz val="11"/>
        <rFont val="Calibri"/>
        <family val="2"/>
        <scheme val="minor"/>
      </rPr>
      <t>Lobo Rainforest</t>
    </r>
  </si>
  <si>
    <t>Two-Bedroom Unit</t>
  </si>
  <si>
    <r>
      <t xml:space="preserve">For </t>
    </r>
    <r>
      <rPr>
        <b/>
        <sz val="11"/>
        <rFont val="Calibri"/>
        <family val="2"/>
        <scheme val="minor"/>
      </rPr>
      <t>Casas Del Rio</t>
    </r>
  </si>
  <si>
    <t>1 Bed - 1 Bath</t>
  </si>
  <si>
    <t>2 Bed - 1 Bath A</t>
  </si>
  <si>
    <t>2 Bed - 1 Bath B</t>
  </si>
  <si>
    <t>Total *Feeds Overview*</t>
  </si>
  <si>
    <t>PARKING</t>
  </si>
  <si>
    <t>PARKING PERMIT</t>
  </si>
  <si>
    <t>COST</t>
  </si>
  <si>
    <t>R Lot (RLSH or Casas resident)</t>
  </si>
  <si>
    <t>GR Lot (Greek Life resident)</t>
  </si>
  <si>
    <t>INS Lot (LoboRainforest/InnovateABQ resident)</t>
  </si>
  <si>
    <t>S (Lomas) (RLSH or Casas resident)</t>
  </si>
  <si>
    <t>Y (Yale) (RLSH or Casas resident)</t>
  </si>
  <si>
    <t>Y (Yale) (No residency requirement)</t>
  </si>
  <si>
    <t>T Lot (RLSH or Casas resident)</t>
  </si>
  <si>
    <t>T Lot (No residency requirement)</t>
  </si>
  <si>
    <t>G Lot (North Campus graduate students)</t>
  </si>
  <si>
    <t>L Lot (UNM Law student)</t>
  </si>
  <si>
    <t>P Lot</t>
  </si>
  <si>
    <t>Q Lot (North Campus grad/undergrad student)</t>
  </si>
  <si>
    <t>K Lot</t>
  </si>
  <si>
    <t>South Lot</t>
  </si>
  <si>
    <t>Motorcycle</t>
  </si>
  <si>
    <t>Moped/Scooter</t>
  </si>
  <si>
    <t>GREEK LIFE</t>
  </si>
  <si>
    <t>GREEK ORGANIZATION</t>
  </si>
  <si>
    <t>HOUSING TYPE</t>
  </si>
  <si>
    <t>Dues + Initiation</t>
  </si>
  <si>
    <t>Housing</t>
  </si>
  <si>
    <t xml:space="preserve">Only housing prices quoted for Panhellenic IFC rent has changed Significantly cheaper to live Panhellenic (including dues) than other on-campus housing and meal plan 1200 Alpha Ki housing does not include SAE </t>
  </si>
  <si>
    <t>Panhellenic Council Sororities</t>
  </si>
  <si>
    <t>In-house</t>
  </si>
  <si>
    <t>Interfraternity Council</t>
  </si>
  <si>
    <t>Out-of-house</t>
  </si>
  <si>
    <t>United Greek Council</t>
  </si>
  <si>
    <t>National Pan-Hellenic Council</t>
  </si>
  <si>
    <t>DUES + INITIATION FEE</t>
  </si>
  <si>
    <t>HOUSING COST</t>
  </si>
  <si>
    <t>TOTAL COST</t>
  </si>
  <si>
    <t>ON CAMPUS FOOD PLANS</t>
  </si>
  <si>
    <t>FOOD PLAN</t>
  </si>
  <si>
    <t>Lobo 15 Weekly</t>
  </si>
  <si>
    <t>Lobo 10 Weekly</t>
  </si>
  <si>
    <t>Lobo Unlimited</t>
  </si>
  <si>
    <t>Cherry Unlimited</t>
  </si>
  <si>
    <t>DINING DOLLAR COMBO</t>
  </si>
  <si>
    <t>Dining Dollar $500 (550 dining dollars/ 10 meal swipes)</t>
  </si>
  <si>
    <t>Dining Dollar $100 ($105 dining dollars/ 2 meal swipes)</t>
  </si>
  <si>
    <t>Community Scholar</t>
  </si>
  <si>
    <t>Community Social</t>
  </si>
  <si>
    <t>TOTAL EXPENSE FOR FOOD PLANS</t>
  </si>
  <si>
    <t>OTHER EXPENSES</t>
  </si>
  <si>
    <r>
      <rPr>
        <b/>
        <sz val="11"/>
        <color theme="1"/>
        <rFont val="Calibri"/>
        <family val="2"/>
        <scheme val="minor"/>
      </rPr>
      <t>Instructions for Other Expenses:</t>
    </r>
    <r>
      <rPr>
        <sz val="11"/>
        <color theme="1"/>
        <rFont val="Calibri"/>
        <family val="2"/>
        <scheme val="minor"/>
      </rPr>
      <t xml:space="preserve">
1. Fill out your expenses for each line item, wherever applicable.
Notice that you can either fill the expenses per month or per semester, whichever is convenient. DO NOT fill both columns for the same line item. 
* Budget at least $100 for miscellaneous expenses to account for unexpected expenses and emergencies. 
2. Return to this spreadsheet in a few weeks and put down the actual expense on these line items. If your actual expense is more than the budgeted expense, change your spending patterns. If the expense is unavoidable, modify your budget to accommodate that expense.</t>
    </r>
  </si>
  <si>
    <t>EXPENSE</t>
  </si>
  <si>
    <t>MONTHLY COST</t>
  </si>
  <si>
    <t>ACTUAL COST</t>
  </si>
  <si>
    <t>Off-campus Rent</t>
  </si>
  <si>
    <t>Renter's Insurance</t>
  </si>
  <si>
    <t>Electricity (PNM)</t>
  </si>
  <si>
    <t>Gas (NMGCO)</t>
  </si>
  <si>
    <t>Water/Sewer/Trash</t>
  </si>
  <si>
    <t>Laundry</t>
  </si>
  <si>
    <t>WiFi</t>
  </si>
  <si>
    <t>Cell Phone</t>
  </si>
  <si>
    <t>Coffee</t>
  </si>
  <si>
    <t>Restaurants</t>
  </si>
  <si>
    <t>Entertainment</t>
  </si>
  <si>
    <t>Groceries</t>
  </si>
  <si>
    <t>Beauty and hygiene products</t>
  </si>
  <si>
    <t>Gym Membership</t>
  </si>
  <si>
    <t>Medication</t>
  </si>
  <si>
    <t>Health Insurance</t>
  </si>
  <si>
    <t>Travel</t>
  </si>
  <si>
    <t>Shopping</t>
  </si>
  <si>
    <t>Student Loan Payment</t>
  </si>
  <si>
    <t>Stationary</t>
  </si>
  <si>
    <t>Household expenses</t>
  </si>
  <si>
    <t>Bathroom supplies</t>
  </si>
  <si>
    <t>Car Payment</t>
  </si>
  <si>
    <t>Car Insurance</t>
  </si>
  <si>
    <t>Car Maintenance</t>
  </si>
  <si>
    <t>Gas</t>
  </si>
  <si>
    <t>Pet Food</t>
  </si>
  <si>
    <t>Pet Supplies</t>
  </si>
  <si>
    <t>Vet Fees</t>
  </si>
  <si>
    <t>Miscellaneous expenses</t>
  </si>
  <si>
    <t>TOTAL EXPENSE</t>
  </si>
  <si>
    <t>Non-Resident</t>
  </si>
  <si>
    <t>*Make sure not to edit this box. If changed, the costs will not total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</si>
</sst>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409]* #,##0.00_);_([$$-409]* \(#,##0.00\);_([$$-409]* &quot;-&quot;??_);_(@_)"/>
  </numFmts>
  <fonts count="33" x14ac:knownFonts="1">
    <font>
      <sz val="11"/>
      <color theme="1"/>
      <name val="Calibri"/>
      <family val="2"/>
      <scheme val="minor"/>
    </font>
    <font>
      <sz val="11"/>
      <color theme="1"/>
      <name val="Calibri"/>
      <family val="2"/>
      <scheme val="minor"/>
    </font>
    <font>
      <b/>
      <sz val="20"/>
      <color theme="1"/>
      <name val="Calibri"/>
      <family val="2"/>
      <scheme val="minor"/>
    </font>
    <font>
      <b/>
      <u/>
      <sz val="11"/>
      <color theme="1"/>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20"/>
      <name val="Calibri"/>
      <family val="2"/>
      <scheme val="minor"/>
    </font>
    <font>
      <sz val="11"/>
      <color indexed="8"/>
      <name val="Calibri"/>
      <family val="2"/>
      <scheme val="minor"/>
    </font>
    <font>
      <b/>
      <i/>
      <sz val="12"/>
      <color indexed="9"/>
      <name val="Calibri"/>
      <family val="2"/>
      <scheme val="minor"/>
    </font>
    <font>
      <b/>
      <i/>
      <sz val="11"/>
      <color indexed="8"/>
      <name val="Calibri"/>
      <family val="2"/>
      <scheme val="minor"/>
    </font>
    <font>
      <b/>
      <sz val="11"/>
      <color indexed="8"/>
      <name val="Calibri"/>
      <family val="2"/>
      <scheme val="minor"/>
    </font>
    <font>
      <b/>
      <i/>
      <sz val="11"/>
      <color indexed="9"/>
      <name val="Calibri"/>
      <family val="2"/>
      <scheme val="minor"/>
    </font>
    <font>
      <b/>
      <i/>
      <sz val="20"/>
      <color indexed="9"/>
      <name val="Calibri"/>
      <family val="2"/>
      <scheme val="minor"/>
    </font>
    <font>
      <b/>
      <sz val="11"/>
      <color indexed="9"/>
      <name val="Calibri"/>
      <family val="2"/>
      <scheme val="minor"/>
    </font>
    <font>
      <b/>
      <sz val="20"/>
      <color indexed="9"/>
      <name val="Calibri"/>
      <family val="2"/>
      <scheme val="minor"/>
    </font>
    <font>
      <sz val="16"/>
      <color theme="1"/>
      <name val="Calibri"/>
      <family val="2"/>
      <scheme val="minor"/>
    </font>
    <font>
      <b/>
      <sz val="12"/>
      <name val="Calibri"/>
      <family val="2"/>
      <scheme val="minor"/>
    </font>
    <font>
      <b/>
      <i/>
      <sz val="10"/>
      <name val="Calibri"/>
      <family val="2"/>
      <scheme val="minor"/>
    </font>
    <font>
      <b/>
      <i/>
      <sz val="16"/>
      <color indexed="9"/>
      <name val="Calibri"/>
      <family val="2"/>
      <scheme val="minor"/>
    </font>
    <font>
      <b/>
      <sz val="28"/>
      <color theme="1"/>
      <name val="Calibri"/>
      <family val="2"/>
      <scheme val="minor"/>
    </font>
    <font>
      <b/>
      <sz val="36"/>
      <color theme="1"/>
      <name val="Calibri"/>
      <family val="2"/>
      <scheme val="minor"/>
    </font>
    <font>
      <b/>
      <sz val="11"/>
      <name val="Calibri"/>
      <family val="2"/>
      <scheme val="minor"/>
    </font>
    <font>
      <sz val="28"/>
      <color theme="1"/>
      <name val="Calibri"/>
      <family val="2"/>
      <scheme val="minor"/>
    </font>
    <font>
      <b/>
      <sz val="18"/>
      <color theme="1"/>
      <name val="Calibri"/>
      <family val="2"/>
      <scheme val="minor"/>
    </font>
    <font>
      <b/>
      <sz val="13"/>
      <color theme="1"/>
      <name val="Calibri"/>
      <family val="2"/>
      <scheme val="minor"/>
    </font>
    <font>
      <sz val="13"/>
      <color theme="1"/>
      <name val="Calibri"/>
      <family val="2"/>
      <scheme val="minor"/>
    </font>
    <font>
      <sz val="13"/>
      <color rgb="FFFF0000"/>
      <name val="Calibri"/>
      <family val="2"/>
      <scheme val="minor"/>
    </font>
    <font>
      <i/>
      <sz val="11"/>
      <name val="Calibri"/>
      <family val="2"/>
      <scheme val="minor"/>
    </font>
    <font>
      <sz val="11"/>
      <color indexed="18"/>
      <name val="Calibri"/>
      <family val="2"/>
      <scheme val="minor"/>
    </font>
    <font>
      <sz val="36"/>
      <color theme="1"/>
      <name val="Calibri"/>
      <family val="2"/>
      <scheme val="minor"/>
    </font>
    <font>
      <sz val="11"/>
      <color rgb="FF000000"/>
      <name val="Calibri"/>
      <family val="2"/>
      <scheme val="minor"/>
    </font>
  </fonts>
  <fills count="12">
    <fill>
      <patternFill patternType="none"/>
    </fill>
    <fill>
      <patternFill patternType="gray125"/>
    </fill>
    <fill>
      <patternFill patternType="solid">
        <fgColor rgb="FFFFFF00"/>
        <bgColor indexed="64"/>
      </patternFill>
    </fill>
    <fill>
      <patternFill patternType="darkGray">
        <fgColor indexed="9"/>
        <bgColor indexed="13"/>
      </patternFill>
    </fill>
    <fill>
      <patternFill patternType="solid">
        <fgColor indexed="9"/>
        <bgColor indexed="24"/>
      </patternFill>
    </fill>
    <fill>
      <patternFill patternType="solid">
        <fgColor indexed="42"/>
        <bgColor indexed="24"/>
      </patternFill>
    </fill>
    <fill>
      <patternFill patternType="solid">
        <fgColor indexed="22"/>
        <bgColor indexed="24"/>
      </patternFill>
    </fill>
    <fill>
      <patternFill patternType="solid">
        <fgColor rgb="FFFFFF00"/>
        <bgColor indexed="24"/>
      </patternFill>
    </fill>
    <fill>
      <patternFill patternType="solid">
        <fgColor theme="0"/>
        <bgColor indexed="24"/>
      </patternFill>
    </fill>
    <fill>
      <patternFill patternType="solid">
        <fgColor rgb="FF6FC825"/>
        <bgColor indexed="24"/>
      </patternFill>
    </fill>
    <fill>
      <patternFill patternType="solid">
        <fgColor rgb="FFBA0C2F"/>
        <bgColor indexed="24"/>
      </patternFill>
    </fill>
    <fill>
      <patternFill patternType="solid">
        <fgColor rgb="FF6FC825"/>
        <bgColor indexed="64"/>
      </patternFill>
    </fill>
  </fills>
  <borders count="3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225">
    <xf numFmtId="0" fontId="0" fillId="0" borderId="0" xfId="0"/>
    <xf numFmtId="0" fontId="0" fillId="0" borderId="0" xfId="0" applyProtection="1">
      <protection locked="0"/>
    </xf>
    <xf numFmtId="44" fontId="0" fillId="0" borderId="0" xfId="1" applyFont="1" applyProtection="1">
      <protection locked="0"/>
    </xf>
    <xf numFmtId="0" fontId="0" fillId="0" borderId="0" xfId="0" applyAlignment="1" applyProtection="1">
      <alignment horizontal="center"/>
      <protection locked="0"/>
    </xf>
    <xf numFmtId="16" fontId="0" fillId="0" borderId="0" xfId="0" applyNumberFormat="1" applyProtection="1">
      <protection locked="0"/>
    </xf>
    <xf numFmtId="44" fontId="7" fillId="0" borderId="0" xfId="1" applyFont="1" applyProtection="1">
      <protection locked="0"/>
    </xf>
    <xf numFmtId="0" fontId="4" fillId="0" borderId="0" xfId="2" applyProtection="1">
      <protection locked="0"/>
    </xf>
    <xf numFmtId="0" fontId="4" fillId="0" borderId="0" xfId="2" applyAlignment="1" applyProtection="1">
      <protection locked="0"/>
    </xf>
    <xf numFmtId="0" fontId="5" fillId="0" borderId="0" xfId="0" applyFont="1" applyProtection="1">
      <protection locked="0"/>
    </xf>
    <xf numFmtId="164" fontId="0" fillId="0" borderId="0" xfId="1" applyNumberFormat="1" applyFont="1" applyFill="1" applyAlignment="1" applyProtection="1">
      <alignment horizontal="left"/>
      <protection locked="0"/>
    </xf>
    <xf numFmtId="164" fontId="0" fillId="0" borderId="0" xfId="1" applyNumberFormat="1" applyFont="1" applyFill="1" applyProtection="1">
      <protection locked="0"/>
    </xf>
    <xf numFmtId="44" fontId="0" fillId="2" borderId="0" xfId="1" applyFont="1" applyFill="1" applyAlignment="1" applyProtection="1">
      <alignment horizontal="center"/>
      <protection locked="0"/>
    </xf>
    <xf numFmtId="0" fontId="0" fillId="0" borderId="0" xfId="1" applyNumberFormat="1" applyFont="1" applyProtection="1">
      <protection locked="0"/>
    </xf>
    <xf numFmtId="0" fontId="0" fillId="0" borderId="0" xfId="0" applyAlignment="1" applyProtection="1">
      <alignment wrapText="1"/>
      <protection locked="0"/>
    </xf>
    <xf numFmtId="44" fontId="0" fillId="0" borderId="0" xfId="1" applyFont="1" applyProtection="1"/>
    <xf numFmtId="6" fontId="0" fillId="0" borderId="0" xfId="1" applyNumberFormat="1" applyFont="1" applyProtection="1">
      <protection locked="0"/>
    </xf>
    <xf numFmtId="44" fontId="0" fillId="0" borderId="0" xfId="1" applyFont="1"/>
    <xf numFmtId="44" fontId="6" fillId="0" borderId="0" xfId="1" applyFont="1" applyFill="1" applyProtection="1">
      <protection locked="0"/>
    </xf>
    <xf numFmtId="0" fontId="0" fillId="0" borderId="0" xfId="0"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Alignment="1" applyProtection="1">
      <alignment vertical="top"/>
      <protection locked="0"/>
    </xf>
    <xf numFmtId="0" fontId="18" fillId="8" borderId="10" xfId="0" applyFont="1" applyFill="1" applyBorder="1" applyAlignment="1" applyProtection="1">
      <alignment horizontal="left"/>
      <protection locked="0"/>
    </xf>
    <xf numFmtId="0" fontId="18" fillId="8" borderId="19" xfId="0" applyFont="1" applyFill="1" applyBorder="1" applyAlignment="1" applyProtection="1">
      <alignment horizontal="left"/>
      <protection locked="0"/>
    </xf>
    <xf numFmtId="0" fontId="0" fillId="0" borderId="0" xfId="0" applyAlignment="1" applyProtection="1">
      <alignment horizontal="center" vertical="center" wrapText="1"/>
      <protection locked="0"/>
    </xf>
    <xf numFmtId="0" fontId="17" fillId="0" borderId="0" xfId="0" applyFont="1" applyProtection="1">
      <protection locked="0"/>
    </xf>
    <xf numFmtId="0" fontId="18" fillId="9" borderId="10" xfId="0" applyFont="1" applyFill="1" applyBorder="1" applyAlignment="1" applyProtection="1">
      <alignment horizontal="left"/>
      <protection locked="0"/>
    </xf>
    <xf numFmtId="0" fontId="18" fillId="9" borderId="0" xfId="0" applyFont="1" applyFill="1" applyAlignment="1" applyProtection="1">
      <alignment horizontal="left"/>
      <protection locked="0"/>
    </xf>
    <xf numFmtId="0" fontId="19" fillId="9" borderId="11" xfId="0" applyFont="1" applyFill="1" applyBorder="1" applyAlignment="1" applyProtection="1">
      <alignment horizontal="right"/>
      <protection locked="0"/>
    </xf>
    <xf numFmtId="0" fontId="6" fillId="6" borderId="10" xfId="0" applyFont="1" applyFill="1" applyBorder="1" applyProtection="1">
      <protection locked="0"/>
    </xf>
    <xf numFmtId="0" fontId="6" fillId="6" borderId="0" xfId="0" applyFont="1" applyFill="1" applyProtection="1">
      <protection locked="0"/>
    </xf>
    <xf numFmtId="44" fontId="6" fillId="7" borderId="11" xfId="1" applyFont="1" applyFill="1" applyBorder="1" applyAlignment="1" applyProtection="1">
      <protection locked="0"/>
    </xf>
    <xf numFmtId="0" fontId="6" fillId="6" borderId="12" xfId="0" applyFont="1" applyFill="1" applyBorder="1" applyProtection="1">
      <protection locked="0"/>
    </xf>
    <xf numFmtId="0" fontId="6" fillId="6" borderId="13" xfId="0" applyFont="1" applyFill="1" applyBorder="1" applyProtection="1">
      <protection locked="0"/>
    </xf>
    <xf numFmtId="44" fontId="6" fillId="7" borderId="14" xfId="1" applyFont="1" applyFill="1" applyBorder="1" applyAlignment="1" applyProtection="1">
      <protection locked="0"/>
    </xf>
    <xf numFmtId="0" fontId="6" fillId="6" borderId="24" xfId="0" applyFont="1" applyFill="1" applyBorder="1" applyProtection="1">
      <protection locked="0"/>
    </xf>
    <xf numFmtId="0" fontId="6" fillId="6" borderId="26" xfId="0" applyFont="1" applyFill="1" applyBorder="1" applyProtection="1">
      <protection locked="0"/>
    </xf>
    <xf numFmtId="44" fontId="6" fillId="7" borderId="0" xfId="1" applyFont="1" applyFill="1" applyBorder="1" applyAlignment="1" applyProtection="1">
      <protection locked="0"/>
    </xf>
    <xf numFmtId="44" fontId="6" fillId="6" borderId="11" xfId="1" applyFont="1" applyFill="1" applyBorder="1" applyAlignment="1" applyProtection="1">
      <protection locked="0"/>
    </xf>
    <xf numFmtId="0" fontId="6" fillId="6" borderId="11" xfId="0" applyFont="1" applyFill="1" applyBorder="1" applyProtection="1">
      <protection locked="0"/>
    </xf>
    <xf numFmtId="0" fontId="23" fillId="4" borderId="21" xfId="0" applyFont="1" applyFill="1" applyBorder="1" applyAlignment="1" applyProtection="1">
      <alignment horizontal="left"/>
      <protection locked="0"/>
    </xf>
    <xf numFmtId="0" fontId="23" fillId="4" borderId="22" xfId="0" applyFont="1" applyFill="1" applyBorder="1" applyAlignment="1" applyProtection="1">
      <alignment horizontal="left"/>
      <protection locked="0"/>
    </xf>
    <xf numFmtId="44" fontId="6" fillId="4" borderId="23" xfId="0" applyNumberFormat="1" applyFont="1" applyFill="1" applyBorder="1" applyProtection="1">
      <protection locked="0"/>
    </xf>
    <xf numFmtId="0" fontId="6" fillId="6" borderId="25" xfId="0" applyFont="1" applyFill="1" applyBorder="1" applyProtection="1">
      <protection locked="0"/>
    </xf>
    <xf numFmtId="44" fontId="6" fillId="6" borderId="14" xfId="1" applyFont="1" applyFill="1" applyBorder="1" applyAlignment="1" applyProtection="1"/>
    <xf numFmtId="44" fontId="6" fillId="7" borderId="13" xfId="1" applyFont="1" applyFill="1" applyBorder="1" applyAlignment="1" applyProtection="1">
      <protection locked="0"/>
    </xf>
    <xf numFmtId="0" fontId="0" fillId="0" borderId="0" xfId="0" applyAlignment="1" applyProtection="1">
      <alignment horizontal="left" vertical="top" wrapText="1"/>
      <protection locked="0"/>
    </xf>
    <xf numFmtId="0" fontId="6" fillId="0" borderId="0" xfId="0" applyFont="1" applyProtection="1">
      <protection locked="0"/>
    </xf>
    <xf numFmtId="44" fontId="6" fillId="0" borderId="0" xfId="1" applyFont="1" applyFill="1" applyBorder="1" applyAlignment="1" applyProtection="1">
      <protection locked="0"/>
    </xf>
    <xf numFmtId="44" fontId="6" fillId="0" borderId="0" xfId="1" applyFont="1" applyFill="1" applyBorder="1" applyAlignment="1" applyProtection="1"/>
    <xf numFmtId="0" fontId="6" fillId="7" borderId="13" xfId="0" applyFont="1" applyFill="1" applyBorder="1" applyProtection="1">
      <protection locked="0"/>
    </xf>
    <xf numFmtId="0" fontId="18" fillId="8" borderId="12" xfId="0" applyFont="1" applyFill="1" applyBorder="1" applyAlignment="1" applyProtection="1">
      <alignment horizontal="left"/>
      <protection locked="0"/>
    </xf>
    <xf numFmtId="0" fontId="18" fillId="8" borderId="13" xfId="0" applyFont="1" applyFill="1" applyBorder="1" applyAlignment="1" applyProtection="1">
      <alignment horizontal="left"/>
      <protection locked="0"/>
    </xf>
    <xf numFmtId="0" fontId="24" fillId="0" borderId="20"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44" fontId="6" fillId="6" borderId="0" xfId="1" applyFont="1" applyFill="1" applyBorder="1" applyAlignment="1" applyProtection="1"/>
    <xf numFmtId="44" fontId="5" fillId="2" borderId="14" xfId="1" applyFont="1" applyFill="1" applyBorder="1" applyProtection="1">
      <protection locked="0"/>
    </xf>
    <xf numFmtId="0" fontId="29" fillId="6" borderId="11" xfId="0" applyFont="1" applyFill="1" applyBorder="1" applyAlignment="1" applyProtection="1">
      <alignment horizontal="center" wrapText="1"/>
      <protection locked="0"/>
    </xf>
    <xf numFmtId="0" fontId="29" fillId="6" borderId="0" xfId="0" applyFont="1" applyFill="1" applyAlignment="1" applyProtection="1">
      <alignment horizontal="center"/>
      <protection locked="0"/>
    </xf>
    <xf numFmtId="0" fontId="29" fillId="6" borderId="11" xfId="0" applyFont="1" applyFill="1" applyBorder="1" applyProtection="1">
      <protection locked="0"/>
    </xf>
    <xf numFmtId="0" fontId="6" fillId="0" borderId="0" xfId="0" applyFont="1" applyAlignment="1" applyProtection="1">
      <alignment horizontal="center"/>
      <protection locked="0"/>
    </xf>
    <xf numFmtId="44" fontId="5" fillId="0" borderId="0" xfId="1" applyFont="1" applyFill="1" applyBorder="1" applyProtection="1">
      <protection locked="0"/>
    </xf>
    <xf numFmtId="0" fontId="29" fillId="6" borderId="0" xfId="0" applyFont="1" applyFill="1" applyAlignment="1" applyProtection="1">
      <alignment horizontal="center" wrapText="1"/>
      <protection locked="0"/>
    </xf>
    <xf numFmtId="0" fontId="0" fillId="0" borderId="0" xfId="0" applyAlignment="1" applyProtection="1">
      <alignment horizontal="left" vertical="center"/>
      <protection locked="0"/>
    </xf>
    <xf numFmtId="44" fontId="6" fillId="0" borderId="0" xfId="1" applyFont="1" applyFill="1" applyBorder="1" applyAlignment="1" applyProtection="1">
      <alignment horizontal="center" vertical="center"/>
    </xf>
    <xf numFmtId="0" fontId="30" fillId="0" borderId="0" xfId="0" applyFont="1" applyProtection="1">
      <protection locked="0"/>
    </xf>
    <xf numFmtId="0" fontId="0" fillId="0" borderId="0" xfId="0" applyAlignment="1" applyProtection="1">
      <alignment horizontal="left" vertical="center" wrapText="1"/>
      <protection locked="0"/>
    </xf>
    <xf numFmtId="0" fontId="11" fillId="3" borderId="10" xfId="0" applyFont="1" applyFill="1" applyBorder="1" applyAlignment="1" applyProtection="1">
      <alignment horizontal="left"/>
      <protection locked="0"/>
    </xf>
    <xf numFmtId="44" fontId="9" fillId="3" borderId="11" xfId="1" applyFont="1" applyFill="1" applyBorder="1" applyAlignment="1" applyProtection="1"/>
    <xf numFmtId="0" fontId="12" fillId="3" borderId="29" xfId="0" applyFont="1" applyFill="1" applyBorder="1" applyAlignment="1" applyProtection="1">
      <alignment horizontal="left"/>
      <protection locked="0"/>
    </xf>
    <xf numFmtId="44" fontId="9" fillId="3" borderId="31" xfId="0" applyNumberFormat="1" applyFont="1" applyFill="1" applyBorder="1"/>
    <xf numFmtId="44" fontId="9" fillId="3" borderId="11" xfId="0" applyNumberFormat="1" applyFont="1" applyFill="1" applyBorder="1"/>
    <xf numFmtId="0" fontId="9" fillId="5" borderId="10" xfId="0" applyFont="1" applyFill="1" applyBorder="1" applyAlignment="1" applyProtection="1">
      <alignment horizontal="left"/>
      <protection locked="0"/>
    </xf>
    <xf numFmtId="44" fontId="9" fillId="5" borderId="11" xfId="0" applyNumberFormat="1" applyFont="1" applyFill="1" applyBorder="1"/>
    <xf numFmtId="0" fontId="12" fillId="4" borderId="32" xfId="0" applyFont="1" applyFill="1" applyBorder="1" applyAlignment="1" applyProtection="1">
      <alignment horizontal="left"/>
      <protection locked="0"/>
    </xf>
    <xf numFmtId="44" fontId="9" fillId="4" borderId="33" xfId="0" applyNumberFormat="1" applyFont="1" applyFill="1" applyBorder="1"/>
    <xf numFmtId="0" fontId="11" fillId="4" borderId="12" xfId="0" applyFont="1" applyFill="1" applyBorder="1" applyAlignment="1" applyProtection="1">
      <alignment horizontal="left"/>
      <protection locked="0"/>
    </xf>
    <xf numFmtId="44" fontId="9" fillId="4" borderId="14" xfId="0" applyNumberFormat="1" applyFont="1" applyFill="1" applyBorder="1"/>
    <xf numFmtId="0" fontId="23" fillId="0" borderId="0" xfId="0" applyFont="1" applyAlignment="1" applyProtection="1">
      <alignment horizontal="center"/>
      <protection locked="0"/>
    </xf>
    <xf numFmtId="0" fontId="4" fillId="0" borderId="0" xfId="2" applyFill="1" applyProtection="1">
      <protection locked="0"/>
    </xf>
    <xf numFmtId="0" fontId="30" fillId="7" borderId="13" xfId="0" applyFont="1" applyFill="1" applyBorder="1" applyProtection="1">
      <protection locked="0"/>
    </xf>
    <xf numFmtId="44" fontId="23" fillId="6" borderId="14" xfId="1" applyFont="1" applyFill="1" applyBorder="1" applyAlignment="1" applyProtection="1">
      <alignment vertical="center"/>
    </xf>
    <xf numFmtId="44" fontId="23" fillId="6" borderId="14" xfId="1" applyFont="1" applyFill="1" applyBorder="1" applyAlignment="1" applyProtection="1"/>
    <xf numFmtId="14" fontId="0" fillId="0" borderId="0" xfId="0" applyNumberFormat="1" applyProtection="1">
      <protection locked="0"/>
    </xf>
    <xf numFmtId="0" fontId="6" fillId="6" borderId="26" xfId="0" applyFont="1" applyFill="1" applyBorder="1" applyAlignment="1" applyProtection="1">
      <alignment horizontal="center"/>
      <protection locked="0"/>
    </xf>
    <xf numFmtId="0" fontId="10" fillId="10" borderId="12" xfId="0" applyFont="1" applyFill="1" applyBorder="1" applyAlignment="1" applyProtection="1">
      <alignment horizontal="left"/>
      <protection locked="0"/>
    </xf>
    <xf numFmtId="0" fontId="13" fillId="10" borderId="14" xfId="0" applyFont="1" applyFill="1" applyBorder="1" applyAlignment="1" applyProtection="1">
      <alignment horizontal="right"/>
      <protection locked="0"/>
    </xf>
    <xf numFmtId="44" fontId="23" fillId="6" borderId="11" xfId="1" applyFont="1" applyFill="1" applyBorder="1" applyAlignment="1" applyProtection="1"/>
    <xf numFmtId="0" fontId="0" fillId="0" borderId="10" xfId="0" applyBorder="1" applyProtection="1">
      <protection locked="0"/>
    </xf>
    <xf numFmtId="44" fontId="0" fillId="0" borderId="11" xfId="1" applyFont="1" applyBorder="1" applyProtection="1">
      <protection locked="0"/>
    </xf>
    <xf numFmtId="0" fontId="0" fillId="0" borderId="11" xfId="0" applyBorder="1" applyProtection="1">
      <protection locked="0"/>
    </xf>
    <xf numFmtId="0" fontId="6" fillId="6" borderId="29" xfId="0" applyFont="1" applyFill="1" applyBorder="1" applyAlignment="1" applyProtection="1">
      <alignment horizontal="center"/>
      <protection locked="0"/>
    </xf>
    <xf numFmtId="0" fontId="6" fillId="6" borderId="24" xfId="0" applyFont="1" applyFill="1" applyBorder="1" applyAlignment="1" applyProtection="1">
      <alignment horizontal="center"/>
      <protection locked="0"/>
    </xf>
    <xf numFmtId="44" fontId="23" fillId="6" borderId="36" xfId="1" applyFont="1" applyFill="1" applyBorder="1" applyAlignment="1" applyProtection="1"/>
    <xf numFmtId="44" fontId="0" fillId="2" borderId="0" xfId="1" applyFont="1" applyFill="1" applyBorder="1"/>
    <xf numFmtId="44" fontId="0" fillId="0" borderId="0" xfId="0" applyNumberFormat="1"/>
    <xf numFmtId="44" fontId="0" fillId="0" borderId="0" xfId="1" applyFont="1" applyBorder="1" applyProtection="1"/>
    <xf numFmtId="44" fontId="0" fillId="2" borderId="11" xfId="0" applyNumberFormat="1" applyFill="1" applyBorder="1"/>
    <xf numFmtId="0" fontId="6" fillId="6" borderId="10" xfId="0" applyFont="1" applyFill="1" applyBorder="1" applyAlignment="1" applyProtection="1">
      <alignment horizontal="center"/>
      <protection locked="0"/>
    </xf>
    <xf numFmtId="44" fontId="0" fillId="0" borderId="0" xfId="1" applyFont="1" applyAlignment="1" applyProtection="1">
      <alignment horizontal="center"/>
      <protection locked="0"/>
    </xf>
    <xf numFmtId="0" fontId="6" fillId="6" borderId="11" xfId="0" applyFont="1" applyFill="1" applyBorder="1" applyAlignment="1" applyProtection="1">
      <alignment horizontal="center"/>
      <protection locked="0"/>
    </xf>
    <xf numFmtId="44" fontId="6" fillId="6" borderId="10" xfId="1" applyFont="1" applyFill="1" applyBorder="1" applyAlignment="1" applyProtection="1"/>
    <xf numFmtId="44" fontId="6" fillId="6" borderId="11" xfId="1" applyFont="1" applyFill="1" applyBorder="1" applyAlignment="1" applyProtection="1"/>
    <xf numFmtId="44" fontId="6" fillId="7" borderId="10" xfId="1" applyFont="1" applyFill="1" applyBorder="1" applyAlignment="1" applyProtection="1"/>
    <xf numFmtId="44" fontId="6" fillId="7" borderId="11" xfId="1" applyFont="1" applyFill="1" applyBorder="1" applyAlignment="1" applyProtection="1"/>
    <xf numFmtId="0" fontId="18" fillId="8" borderId="36" xfId="0" applyFont="1" applyFill="1" applyBorder="1" applyAlignment="1" applyProtection="1">
      <alignment horizontal="left"/>
      <protection locked="0"/>
    </xf>
    <xf numFmtId="44" fontId="23" fillId="6" borderId="31" xfId="1" applyFont="1" applyFill="1" applyBorder="1" applyAlignment="1" applyProtection="1"/>
    <xf numFmtId="0" fontId="32" fillId="0" borderId="0" xfId="0" applyFont="1"/>
    <xf numFmtId="0" fontId="5" fillId="0" borderId="10" xfId="0" applyFont="1" applyBorder="1"/>
    <xf numFmtId="0" fontId="5" fillId="0" borderId="0" xfId="0" applyFont="1"/>
    <xf numFmtId="0" fontId="5" fillId="0" borderId="11" xfId="0" applyFont="1" applyBorder="1"/>
    <xf numFmtId="16" fontId="0" fillId="0" borderId="10" xfId="0" applyNumberFormat="1" applyBorder="1"/>
    <xf numFmtId="44" fontId="0" fillId="0" borderId="0" xfId="1" applyFont="1" applyBorder="1"/>
    <xf numFmtId="8" fontId="5" fillId="0" borderId="0" xfId="0" applyNumberFormat="1" applyFont="1"/>
    <xf numFmtId="44" fontId="0" fillId="0" borderId="11" xfId="1" applyFont="1" applyBorder="1"/>
    <xf numFmtId="0" fontId="0" fillId="0" borderId="10" xfId="0" applyBorder="1"/>
    <xf numFmtId="44" fontId="0" fillId="0" borderId="0" xfId="1" applyFont="1" applyFill="1" applyBorder="1"/>
    <xf numFmtId="16" fontId="0" fillId="0" borderId="12" xfId="0" applyNumberFormat="1" applyBorder="1"/>
    <xf numFmtId="44" fontId="0" fillId="0" borderId="13" xfId="1" applyFont="1" applyBorder="1"/>
    <xf numFmtId="0" fontId="5" fillId="0" borderId="13" xfId="0" applyFont="1" applyBorder="1"/>
    <xf numFmtId="0" fontId="0" fillId="0" borderId="13" xfId="0" applyBorder="1"/>
    <xf numFmtId="44" fontId="0" fillId="0" borderId="14" xfId="1" applyFont="1" applyBorder="1"/>
    <xf numFmtId="0" fontId="29" fillId="6" borderId="26" xfId="0" applyFont="1" applyFill="1" applyBorder="1" applyAlignment="1" applyProtection="1">
      <alignment horizontal="center"/>
      <protection locked="0"/>
    </xf>
    <xf numFmtId="44" fontId="0" fillId="0" borderId="0" xfId="0" applyNumberFormat="1" applyProtection="1">
      <protection locked="0"/>
    </xf>
    <xf numFmtId="0" fontId="23" fillId="6" borderId="21" xfId="0" applyFont="1" applyFill="1" applyBorder="1" applyProtection="1">
      <protection locked="0"/>
    </xf>
    <xf numFmtId="0" fontId="15" fillId="11" borderId="19" xfId="0" applyFont="1" applyFill="1" applyBorder="1" applyAlignment="1" applyProtection="1">
      <alignment horizontal="left"/>
      <protection locked="0"/>
    </xf>
    <xf numFmtId="0" fontId="15" fillId="11" borderId="36" xfId="0" applyFont="1" applyFill="1" applyBorder="1" applyAlignment="1" applyProtection="1">
      <alignment horizontal="center"/>
      <protection locked="0"/>
    </xf>
    <xf numFmtId="0" fontId="6" fillId="7" borderId="0" xfId="0" applyFont="1" applyFill="1" applyAlignment="1" applyProtection="1">
      <alignment horizontal="center"/>
      <protection locked="0"/>
    </xf>
    <xf numFmtId="0" fontId="6" fillId="7" borderId="11" xfId="0" applyFont="1" applyFill="1" applyBorder="1" applyAlignment="1" applyProtection="1">
      <alignment horizontal="center"/>
      <protection locked="0"/>
    </xf>
    <xf numFmtId="0" fontId="8" fillId="0" borderId="1"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0" fillId="0" borderId="5"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4" fillId="10" borderId="27" xfId="0" applyFont="1" applyFill="1" applyBorder="1" applyAlignment="1" applyProtection="1">
      <alignment horizontal="center" vertical="center"/>
      <protection locked="0"/>
    </xf>
    <xf numFmtId="0" fontId="14" fillId="10" borderId="28" xfId="0" applyFont="1" applyFill="1" applyBorder="1" applyAlignment="1" applyProtection="1">
      <alignment horizontal="center" vertical="center"/>
      <protection locked="0"/>
    </xf>
    <xf numFmtId="0" fontId="16" fillId="11" borderId="27" xfId="0" applyFont="1" applyFill="1" applyBorder="1" applyAlignment="1" applyProtection="1">
      <alignment horizontal="center" vertical="center"/>
      <protection locked="0"/>
    </xf>
    <xf numFmtId="0" fontId="16" fillId="11" borderId="28" xfId="0" applyFont="1" applyFill="1" applyBorder="1" applyAlignment="1" applyProtection="1">
      <alignment horizontal="center" vertical="center"/>
      <protection locked="0"/>
    </xf>
    <xf numFmtId="0" fontId="27" fillId="0" borderId="1" xfId="0" applyFont="1"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2" fillId="0" borderId="1" xfId="0" applyFont="1" applyBorder="1" applyAlignment="1" applyProtection="1">
      <alignment horizontal="left" vertical="center"/>
      <protection locked="0"/>
    </xf>
    <xf numFmtId="0" fontId="22" fillId="0" borderId="25"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0" fillId="9" borderId="15" xfId="0" applyFont="1" applyFill="1" applyBorder="1" applyAlignment="1" applyProtection="1">
      <alignment horizontal="center"/>
      <protection locked="0"/>
    </xf>
    <xf numFmtId="0" fontId="20" fillId="9" borderId="16" xfId="0" applyFont="1" applyFill="1" applyBorder="1" applyAlignment="1" applyProtection="1">
      <alignment horizontal="center"/>
      <protection locked="0"/>
    </xf>
    <xf numFmtId="0" fontId="20" fillId="9" borderId="17" xfId="0" applyFont="1" applyFill="1" applyBorder="1" applyAlignment="1" applyProtection="1">
      <alignment horizontal="center"/>
      <protection locked="0"/>
    </xf>
    <xf numFmtId="0" fontId="0" fillId="0" borderId="18" xfId="0"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8" xfId="0" applyBorder="1" applyAlignment="1" applyProtection="1">
      <alignment horizontal="left" vertical="center" wrapText="1"/>
      <protection locked="0"/>
    </xf>
    <xf numFmtId="0" fontId="21" fillId="0" borderId="18" xfId="0" applyFont="1" applyBorder="1" applyAlignment="1" applyProtection="1">
      <alignment horizontal="left" vertical="center"/>
      <protection locked="0"/>
    </xf>
    <xf numFmtId="0" fontId="24" fillId="0" borderId="18" xfId="0" applyFont="1" applyBorder="1" applyAlignment="1" applyProtection="1">
      <alignment horizontal="left" vertical="center"/>
      <protection locked="0"/>
    </xf>
    <xf numFmtId="0" fontId="23" fillId="6" borderId="12" xfId="0" applyFont="1" applyFill="1" applyBorder="1" applyAlignment="1" applyProtection="1">
      <alignment horizontal="center"/>
      <protection locked="0"/>
    </xf>
    <xf numFmtId="0" fontId="23" fillId="6" borderId="13" xfId="0" applyFont="1" applyFill="1" applyBorder="1" applyAlignment="1" applyProtection="1">
      <alignment horizontal="center"/>
      <protection locked="0"/>
    </xf>
    <xf numFmtId="0" fontId="29" fillId="6" borderId="10" xfId="0" applyFont="1" applyFill="1" applyBorder="1" applyAlignment="1" applyProtection="1">
      <alignment horizontal="center"/>
      <protection locked="0"/>
    </xf>
    <xf numFmtId="0" fontId="29" fillId="6" borderId="0" xfId="0" applyFont="1" applyFill="1" applyAlignment="1" applyProtection="1">
      <alignment horizontal="center"/>
      <protection locked="0"/>
    </xf>
    <xf numFmtId="0" fontId="6" fillId="6" borderId="10" xfId="0" applyFont="1" applyFill="1" applyBorder="1" applyAlignment="1" applyProtection="1">
      <alignment horizontal="center"/>
      <protection locked="0"/>
    </xf>
    <xf numFmtId="0" fontId="6" fillId="6" borderId="0" xfId="0" applyFont="1" applyFill="1" applyAlignment="1" applyProtection="1">
      <alignment horizontal="center"/>
      <protection locked="0"/>
    </xf>
    <xf numFmtId="0" fontId="6" fillId="6" borderId="10" xfId="0" applyFont="1" applyFill="1" applyBorder="1" applyAlignment="1" applyProtection="1">
      <alignment horizontal="center" wrapText="1"/>
      <protection locked="0"/>
    </xf>
    <xf numFmtId="44" fontId="23" fillId="6" borderId="13" xfId="1" applyFont="1" applyFill="1" applyBorder="1" applyAlignment="1" applyProtection="1">
      <alignment horizontal="center" vertical="center"/>
    </xf>
    <xf numFmtId="44" fontId="23" fillId="6" borderId="14" xfId="1" applyFont="1" applyFill="1" applyBorder="1" applyAlignment="1" applyProtection="1">
      <alignment horizontal="center" vertical="center"/>
    </xf>
    <xf numFmtId="0" fontId="6" fillId="9" borderId="10" xfId="0" applyFont="1" applyFill="1" applyBorder="1" applyAlignment="1" applyProtection="1">
      <alignment horizontal="center"/>
      <protection locked="0"/>
    </xf>
    <xf numFmtId="0" fontId="6" fillId="9" borderId="0" xfId="0" applyFont="1" applyFill="1" applyAlignment="1" applyProtection="1">
      <alignment horizontal="center"/>
      <protection locked="0"/>
    </xf>
    <xf numFmtId="0" fontId="6" fillId="9" borderId="11" xfId="0" applyFont="1" applyFill="1" applyBorder="1" applyAlignment="1" applyProtection="1">
      <alignment horizontal="center"/>
      <protection locked="0"/>
    </xf>
    <xf numFmtId="44" fontId="6" fillId="9" borderId="10" xfId="1" applyFont="1" applyFill="1" applyBorder="1" applyAlignment="1" applyProtection="1">
      <alignment horizontal="center"/>
    </xf>
    <xf numFmtId="44" fontId="6" fillId="9" borderId="0" xfId="1" applyFont="1" applyFill="1" applyBorder="1" applyAlignment="1" applyProtection="1">
      <alignment horizontal="center"/>
    </xf>
    <xf numFmtId="44" fontId="6" fillId="9" borderId="11" xfId="1" applyFont="1" applyFill="1" applyBorder="1" applyAlignment="1" applyProtection="1">
      <alignment horizontal="center"/>
    </xf>
    <xf numFmtId="0" fontId="29" fillId="6" borderId="11" xfId="0" applyFont="1" applyFill="1" applyBorder="1" applyAlignment="1" applyProtection="1">
      <alignment horizontal="center"/>
      <protection locked="0"/>
    </xf>
    <xf numFmtId="0" fontId="29" fillId="6" borderId="24" xfId="0" applyFont="1" applyFill="1" applyBorder="1" applyAlignment="1" applyProtection="1">
      <alignment horizontal="center"/>
      <protection locked="0"/>
    </xf>
    <xf numFmtId="0" fontId="29" fillId="6" borderId="25" xfId="0" applyFont="1" applyFill="1" applyBorder="1" applyAlignment="1" applyProtection="1">
      <alignment horizontal="center"/>
      <protection locked="0"/>
    </xf>
    <xf numFmtId="44" fontId="6" fillId="6" borderId="12" xfId="1" applyFont="1" applyFill="1" applyBorder="1" applyAlignment="1" applyProtection="1">
      <alignment horizontal="center" vertical="center"/>
    </xf>
    <xf numFmtId="44" fontId="6" fillId="6" borderId="13" xfId="1" applyFont="1" applyFill="1" applyBorder="1" applyAlignment="1" applyProtection="1">
      <alignment horizontal="center" vertical="center"/>
    </xf>
    <xf numFmtId="0" fontId="0" fillId="0" borderId="18"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6" borderId="29" xfId="0" applyFont="1" applyFill="1" applyBorder="1" applyAlignment="1" applyProtection="1">
      <alignment horizontal="center"/>
      <protection locked="0"/>
    </xf>
    <xf numFmtId="0" fontId="6" fillId="6" borderId="30" xfId="0" applyFont="1" applyFill="1" applyBorder="1" applyAlignment="1" applyProtection="1">
      <alignment horizontal="center"/>
      <protection locked="0"/>
    </xf>
    <xf numFmtId="0" fontId="4" fillId="0" borderId="5" xfId="2" applyBorder="1" applyAlignment="1" applyProtection="1">
      <alignment horizontal="center"/>
      <protection locked="0"/>
    </xf>
    <xf numFmtId="0" fontId="4" fillId="0" borderId="9" xfId="2" applyBorder="1" applyAlignment="1" applyProtection="1">
      <alignment horizontal="center"/>
      <protection locked="0"/>
    </xf>
    <xf numFmtId="0" fontId="4" fillId="0" borderId="6" xfId="2" applyBorder="1" applyAlignment="1" applyProtection="1">
      <alignment horizontal="center"/>
      <protection locked="0"/>
    </xf>
    <xf numFmtId="0" fontId="0" fillId="0" borderId="10"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1" xfId="0" applyBorder="1" applyAlignment="1">
      <alignment horizontal="center"/>
    </xf>
    <xf numFmtId="0" fontId="0" fillId="0" borderId="0" xfId="0" applyAlignment="1" applyProtection="1">
      <alignment horizontal="center"/>
      <protection locked="0"/>
    </xf>
    <xf numFmtId="0" fontId="6" fillId="6" borderId="24" xfId="0" applyFont="1" applyFill="1" applyBorder="1" applyAlignment="1" applyProtection="1">
      <alignment horizontal="center"/>
      <protection locked="0"/>
    </xf>
    <xf numFmtId="0" fontId="6" fillId="6" borderId="25" xfId="0" applyFont="1" applyFill="1" applyBorder="1" applyAlignment="1" applyProtection="1">
      <alignment horizontal="center"/>
      <protection locked="0"/>
    </xf>
    <xf numFmtId="0" fontId="18" fillId="8" borderId="12" xfId="0" applyFont="1" applyFill="1" applyBorder="1" applyAlignment="1" applyProtection="1">
      <alignment horizontal="center"/>
      <protection locked="0"/>
    </xf>
    <xf numFmtId="0" fontId="18" fillId="8" borderId="13" xfId="0" applyFont="1" applyFill="1" applyBorder="1" applyAlignment="1" applyProtection="1">
      <alignment horizontal="center"/>
      <protection locked="0"/>
    </xf>
    <xf numFmtId="0" fontId="6" fillId="6" borderId="15" xfId="0" applyFont="1" applyFill="1" applyBorder="1" applyAlignment="1" applyProtection="1">
      <alignment horizontal="center"/>
      <protection locked="0"/>
    </xf>
    <xf numFmtId="0" fontId="6" fillId="6" borderId="17" xfId="0" applyFont="1" applyFill="1" applyBorder="1" applyAlignment="1" applyProtection="1">
      <alignment horizontal="center"/>
      <protection locked="0"/>
    </xf>
    <xf numFmtId="0" fontId="6" fillId="6" borderId="34" xfId="0" applyFont="1" applyFill="1" applyBorder="1" applyAlignment="1" applyProtection="1">
      <alignment horizontal="center"/>
      <protection locked="0"/>
    </xf>
    <xf numFmtId="0" fontId="6" fillId="6" borderId="35" xfId="0" applyFont="1" applyFill="1" applyBorder="1" applyAlignment="1" applyProtection="1">
      <alignment horizontal="center"/>
      <protection locked="0"/>
    </xf>
    <xf numFmtId="44" fontId="0" fillId="0" borderId="0" xfId="1" applyFont="1" applyAlignment="1" applyProtection="1">
      <alignment horizontal="center"/>
      <protection locked="0"/>
    </xf>
    <xf numFmtId="0" fontId="22" fillId="0" borderId="18" xfId="0" applyFont="1" applyBorder="1" applyAlignment="1" applyProtection="1">
      <alignment horizontal="left" vertical="center"/>
      <protection locked="0"/>
    </xf>
    <xf numFmtId="0" fontId="31" fillId="0" borderId="18" xfId="0" applyFont="1" applyBorder="1" applyAlignment="1" applyProtection="1">
      <alignment horizontal="left" vertical="center"/>
      <protection locked="0"/>
    </xf>
    <xf numFmtId="44" fontId="23" fillId="6" borderId="22" xfId="1" applyFont="1" applyFill="1" applyBorder="1" applyAlignment="1" applyProtection="1">
      <alignment horizontal="center"/>
    </xf>
    <xf numFmtId="44" fontId="23" fillId="6" borderId="23" xfId="1" applyFont="1" applyFill="1" applyBorder="1" applyAlignment="1" applyProtection="1">
      <alignment horizontal="center"/>
    </xf>
    <xf numFmtId="0" fontId="18" fillId="8" borderId="0" xfId="0" applyFont="1" applyFill="1" applyBorder="1" applyAlignment="1" applyProtection="1">
      <alignment horizontal="left"/>
      <protection locked="0"/>
    </xf>
    <xf numFmtId="0" fontId="6" fillId="7" borderId="0" xfId="0" applyFont="1" applyFill="1" applyBorder="1" applyProtection="1">
      <protection locked="0"/>
    </xf>
  </cellXfs>
  <cellStyles count="3">
    <cellStyle name="Currency" xfId="1" builtinId="4"/>
    <cellStyle name="Hyperlink" xfId="2" builtinId="8"/>
    <cellStyle name="Normal"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FC825"/>
      <color rgb="FFBA0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317348</xdr:colOff>
      <xdr:row>0</xdr:row>
      <xdr:rowOff>0</xdr:rowOff>
    </xdr:from>
    <xdr:to>
      <xdr:col>5</xdr:col>
      <xdr:colOff>1170809</xdr:colOff>
      <xdr:row>4</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8398" y="0"/>
          <a:ext cx="852984"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409575</xdr:colOff>
      <xdr:row>0</xdr:row>
      <xdr:rowOff>57150</xdr:rowOff>
    </xdr:from>
    <xdr:to>
      <xdr:col>3</xdr:col>
      <xdr:colOff>1262559</xdr:colOff>
      <xdr:row>5</xdr:row>
      <xdr:rowOff>0</xdr:rowOff>
    </xdr:to>
    <xdr:pic>
      <xdr:nvPicPr>
        <xdr:cNvPr id="2" name="Picture 1">
          <a:extLst>
            <a:ext uri="{FF2B5EF4-FFF2-40B4-BE49-F238E27FC236}">
              <a16:creationId xmlns:a16="http://schemas.microsoft.com/office/drawing/2014/main" id="{F1804B35-5FCD-4283-BBDD-DCE253B3D8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57150"/>
          <a:ext cx="852984" cy="942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38100</xdr:rowOff>
    </xdr:from>
    <xdr:to>
      <xdr:col>5</xdr:col>
      <xdr:colOff>598530</xdr:colOff>
      <xdr:row>5</xdr:row>
      <xdr:rowOff>28575</xdr:rowOff>
    </xdr:to>
    <xdr:pic>
      <xdr:nvPicPr>
        <xdr:cNvPr id="2" name="Picture 1">
          <a:extLst>
            <a:ext uri="{FF2B5EF4-FFF2-40B4-BE49-F238E27FC236}">
              <a16:creationId xmlns:a16="http://schemas.microsoft.com/office/drawing/2014/main" id="{93FB8A5C-67A2-4B48-A04C-8678D79BF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2325" y="38100"/>
          <a:ext cx="852984" cy="942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478631</xdr:colOff>
      <xdr:row>0</xdr:row>
      <xdr:rowOff>5953</xdr:rowOff>
    </xdr:from>
    <xdr:to>
      <xdr:col>5</xdr:col>
      <xdr:colOff>2083</xdr:colOff>
      <xdr:row>4</xdr:row>
      <xdr:rowOff>186928</xdr:rowOff>
    </xdr:to>
    <xdr:pic>
      <xdr:nvPicPr>
        <xdr:cNvPr id="4" name="Picture 3">
          <a:extLst>
            <a:ext uri="{FF2B5EF4-FFF2-40B4-BE49-F238E27FC236}">
              <a16:creationId xmlns:a16="http://schemas.microsoft.com/office/drawing/2014/main" id="{B7BCE69D-B6A5-401B-8656-62D5367B7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8053" y="5953"/>
          <a:ext cx="854571" cy="942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478631</xdr:colOff>
      <xdr:row>0</xdr:row>
      <xdr:rowOff>5953</xdr:rowOff>
    </xdr:from>
    <xdr:to>
      <xdr:col>5</xdr:col>
      <xdr:colOff>630732</xdr:colOff>
      <xdr:row>4</xdr:row>
      <xdr:rowOff>186928</xdr:rowOff>
    </xdr:to>
    <xdr:pic>
      <xdr:nvPicPr>
        <xdr:cNvPr id="2" name="Picture 1">
          <a:extLst>
            <a:ext uri="{FF2B5EF4-FFF2-40B4-BE49-F238E27FC236}">
              <a16:creationId xmlns:a16="http://schemas.microsoft.com/office/drawing/2014/main" id="{0441ECF8-51FB-4300-94A7-0A1FCCAB92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4006" y="5953"/>
          <a:ext cx="856952" cy="942975"/>
        </a:xfrm>
        <a:prstGeom prst="rect">
          <a:avLst/>
        </a:prstGeom>
      </xdr:spPr>
    </xdr:pic>
    <xdr:clientData/>
  </xdr:twoCellAnchor>
  <xdr:twoCellAnchor>
    <xdr:from>
      <xdr:col>4</xdr:col>
      <xdr:colOff>9524</xdr:colOff>
      <xdr:row>76</xdr:row>
      <xdr:rowOff>0</xdr:rowOff>
    </xdr:from>
    <xdr:to>
      <xdr:col>8</xdr:col>
      <xdr:colOff>962025</xdr:colOff>
      <xdr:row>87</xdr:row>
      <xdr:rowOff>190500</xdr:rowOff>
    </xdr:to>
    <xdr:sp macro="" textlink="">
      <xdr:nvSpPr>
        <xdr:cNvPr id="3" name="TextBox 2">
          <a:extLst>
            <a:ext uri="{FF2B5EF4-FFF2-40B4-BE49-F238E27FC236}">
              <a16:creationId xmlns:a16="http://schemas.microsoft.com/office/drawing/2014/main" id="{E90F2667-F959-414F-AC7B-8F0A196AD1B8}"/>
            </a:ext>
          </a:extLst>
        </xdr:cNvPr>
        <xdr:cNvSpPr txBox="1"/>
      </xdr:nvSpPr>
      <xdr:spPr>
        <a:xfrm>
          <a:off x="8677274" y="6619875"/>
          <a:ext cx="4295776" cy="23717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 for Greek Life:</a:t>
          </a:r>
        </a:p>
        <a:p>
          <a:r>
            <a:rPr lang="en-US" sz="1100" b="0" i="0" u="none" strike="noStrike">
              <a:solidFill>
                <a:schemeClr val="dk1"/>
              </a:solidFill>
              <a:effectLst/>
              <a:latin typeface="+mn-lt"/>
              <a:ea typeface="+mn-ea"/>
              <a:cs typeface="+mn-cs"/>
            </a:rPr>
            <a:t>1. Select Greek Organization By Council and your housing situation from the drop-down.</a:t>
          </a:r>
          <a:r>
            <a:rPr lang="en-US"/>
            <a:t> </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2.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costs shown are </a:t>
          </a:r>
          <a:r>
            <a:rPr lang="en-US" sz="1100" b="0" i="1" u="none" strike="noStrike">
              <a:solidFill>
                <a:schemeClr val="dk1"/>
              </a:solidFill>
              <a:effectLst/>
              <a:latin typeface="+mn-lt"/>
              <a:ea typeface="+mn-ea"/>
              <a:cs typeface="+mn-cs"/>
            </a:rPr>
            <a:t>an estimate</a:t>
          </a:r>
          <a:r>
            <a:rPr lang="en-US" sz="1100" b="0" i="0" u="none" strike="noStrike">
              <a:solidFill>
                <a:schemeClr val="dk1"/>
              </a:solidFill>
              <a:effectLst/>
              <a:latin typeface="+mn-lt"/>
              <a:ea typeface="+mn-ea"/>
              <a:cs typeface="+mn-cs"/>
            </a:rPr>
            <a:t>. To find out actual cost, go to your Greek organization's website.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actual costs differ from costs shown below, enter it in the highlighted box.</a:t>
          </a:r>
          <a:r>
            <a:rPr lang="en-US"/>
            <a:t> Total cost will calculate</a:t>
          </a:r>
          <a:r>
            <a:rPr lang="en-US" baseline="0"/>
            <a:t> off using actual costs first, then add estimated costs if no actual cost is entered.</a:t>
          </a:r>
        </a:p>
        <a:p>
          <a:endParaRPr lang="en-US"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478631</xdr:colOff>
      <xdr:row>0</xdr:row>
      <xdr:rowOff>5953</xdr:rowOff>
    </xdr:from>
    <xdr:to>
      <xdr:col>6</xdr:col>
      <xdr:colOff>29297</xdr:colOff>
      <xdr:row>4</xdr:row>
      <xdr:rowOff>186928</xdr:rowOff>
    </xdr:to>
    <xdr:pic>
      <xdr:nvPicPr>
        <xdr:cNvPr id="2" name="Picture 1">
          <a:extLst>
            <a:ext uri="{FF2B5EF4-FFF2-40B4-BE49-F238E27FC236}">
              <a16:creationId xmlns:a16="http://schemas.microsoft.com/office/drawing/2014/main" id="{04B66C1A-0921-464D-B547-3EBF0F4BD3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4006" y="5953"/>
          <a:ext cx="856952" cy="942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bookstore.unm.edu/courselistbuilder.asp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35"/>
  <sheetViews>
    <sheetView showGridLines="0" tabSelected="1" zoomScaleNormal="100" workbookViewId="0"/>
  </sheetViews>
  <sheetFormatPr defaultColWidth="8.5703125" defaultRowHeight="15" x14ac:dyDescent="0.25"/>
  <cols>
    <col min="1" max="1" width="5.7109375" style="1" customWidth="1"/>
    <col min="2" max="2" width="34.5703125" style="1" bestFit="1" customWidth="1"/>
    <col min="3" max="3" width="18.140625" style="1" bestFit="1" customWidth="1"/>
    <col min="4" max="4" width="8.5703125" style="1"/>
    <col min="5" max="5" width="24.28515625" style="1" bestFit="1" customWidth="1"/>
    <col min="6" max="6" width="18.140625" style="1" bestFit="1" customWidth="1"/>
    <col min="7" max="9" width="8.5703125" style="1"/>
    <col min="10" max="10" width="11.5703125" style="1" customWidth="1"/>
    <col min="11" max="16384" width="8.5703125" style="1"/>
  </cols>
  <sheetData>
    <row r="1" spans="2:53" ht="15" customHeight="1" x14ac:dyDescent="0.25">
      <c r="B1" s="129" t="s">
        <v>0</v>
      </c>
      <c r="C1" s="130"/>
      <c r="D1" s="130"/>
      <c r="E1" s="130"/>
      <c r="F1" s="130"/>
      <c r="G1" s="131"/>
      <c r="BA1" s="2">
        <v>0</v>
      </c>
    </row>
    <row r="2" spans="2:53" ht="15" customHeight="1" x14ac:dyDescent="0.25">
      <c r="B2" s="132"/>
      <c r="C2" s="133"/>
      <c r="D2" s="133"/>
      <c r="E2" s="133"/>
      <c r="F2" s="133"/>
      <c r="G2" s="134"/>
    </row>
    <row r="3" spans="2:53" ht="15" customHeight="1" x14ac:dyDescent="0.25">
      <c r="B3" s="132"/>
      <c r="C3" s="133"/>
      <c r="D3" s="133"/>
      <c r="E3" s="133"/>
      <c r="F3" s="133"/>
      <c r="G3" s="134"/>
    </row>
    <row r="4" spans="2:53" ht="15" customHeight="1" x14ac:dyDescent="0.25">
      <c r="B4" s="132"/>
      <c r="C4" s="133"/>
      <c r="D4" s="133"/>
      <c r="E4" s="133"/>
      <c r="F4" s="133"/>
      <c r="G4" s="134"/>
    </row>
    <row r="5" spans="2:53" ht="15" customHeight="1" x14ac:dyDescent="0.25">
      <c r="B5" s="135"/>
      <c r="C5" s="136"/>
      <c r="D5" s="136"/>
      <c r="E5" s="136"/>
      <c r="F5" s="136"/>
      <c r="G5" s="137"/>
    </row>
    <row r="6" spans="2:53" ht="15.75" thickBot="1" x14ac:dyDescent="0.3">
      <c r="B6" s="3"/>
      <c r="C6" s="3"/>
      <c r="D6" s="3"/>
      <c r="E6" s="3"/>
      <c r="F6" s="3"/>
    </row>
    <row r="7" spans="2:53" ht="26.25" x14ac:dyDescent="0.4">
      <c r="B7" s="141" t="s">
        <v>1</v>
      </c>
      <c r="C7" s="142"/>
      <c r="D7" s="20"/>
      <c r="E7" s="143" t="s">
        <v>2</v>
      </c>
      <c r="F7" s="144"/>
    </row>
    <row r="8" spans="2:53" ht="16.5" thickBot="1" x14ac:dyDescent="0.3">
      <c r="B8" s="85" t="s">
        <v>3</v>
      </c>
      <c r="C8" s="86" t="s">
        <v>4</v>
      </c>
      <c r="E8" s="125" t="s">
        <v>5</v>
      </c>
      <c r="F8" s="126" t="s">
        <v>4</v>
      </c>
    </row>
    <row r="9" spans="2:53" x14ac:dyDescent="0.25">
      <c r="B9" s="67" t="s">
        <v>6</v>
      </c>
      <c r="C9" s="68">
        <f>Income!D8</f>
        <v>0</v>
      </c>
      <c r="E9" s="72" t="s">
        <v>7</v>
      </c>
      <c r="F9" s="73">
        <f>C14</f>
        <v>0</v>
      </c>
    </row>
    <row r="10" spans="2:53" x14ac:dyDescent="0.25">
      <c r="B10" s="67" t="s">
        <v>8</v>
      </c>
      <c r="C10" s="68">
        <f>Income!D9</f>
        <v>0</v>
      </c>
      <c r="E10" s="72" t="s">
        <v>9</v>
      </c>
      <c r="F10" s="73">
        <f>C33</f>
        <v>0</v>
      </c>
    </row>
    <row r="11" spans="2:53" x14ac:dyDescent="0.25">
      <c r="B11" s="67" t="s">
        <v>10</v>
      </c>
      <c r="C11" s="68">
        <f>Income!D31</f>
        <v>0</v>
      </c>
      <c r="E11" s="74" t="s">
        <v>11</v>
      </c>
      <c r="F11" s="75">
        <f>F9-F10</f>
        <v>0</v>
      </c>
    </row>
    <row r="12" spans="2:53" ht="15.75" thickBot="1" x14ac:dyDescent="0.3">
      <c r="B12" s="67" t="s">
        <v>12</v>
      </c>
      <c r="C12" s="68">
        <f>Income!D40</f>
        <v>0</v>
      </c>
      <c r="E12" s="76" t="s">
        <v>13</v>
      </c>
      <c r="F12" s="77">
        <f>Income!D10</f>
        <v>0</v>
      </c>
    </row>
    <row r="13" spans="2:53" x14ac:dyDescent="0.25">
      <c r="B13" s="67" t="s">
        <v>14</v>
      </c>
      <c r="C13" s="68">
        <f>Income!D44</f>
        <v>0</v>
      </c>
    </row>
    <row r="14" spans="2:53" ht="15.75" thickBot="1" x14ac:dyDescent="0.3">
      <c r="B14" s="69" t="s">
        <v>15</v>
      </c>
      <c r="C14" s="70">
        <f>SUM(C9:C13)</f>
        <v>0</v>
      </c>
    </row>
    <row r="16" spans="2:53" ht="15.75" thickBot="1" x14ac:dyDescent="0.3"/>
    <row r="17" spans="2:6" ht="26.25" customHeight="1" x14ac:dyDescent="0.25">
      <c r="B17" s="141" t="s">
        <v>16</v>
      </c>
      <c r="C17" s="142"/>
      <c r="E17" s="145" t="s">
        <v>17</v>
      </c>
      <c r="F17" s="146"/>
    </row>
    <row r="18" spans="2:6" ht="16.5" thickBot="1" x14ac:dyDescent="0.3">
      <c r="B18" s="85" t="s">
        <v>18</v>
      </c>
      <c r="C18" s="86" t="s">
        <v>4</v>
      </c>
      <c r="E18" s="147"/>
      <c r="F18" s="148"/>
    </row>
    <row r="19" spans="2:6" x14ac:dyDescent="0.25">
      <c r="B19" s="67" t="s">
        <v>19</v>
      </c>
      <c r="C19" s="71">
        <f>'Personal Goals'!D9</f>
        <v>0</v>
      </c>
      <c r="E19" s="147"/>
      <c r="F19" s="148"/>
    </row>
    <row r="20" spans="2:6" x14ac:dyDescent="0.25">
      <c r="B20" s="67" t="s">
        <v>20</v>
      </c>
      <c r="C20" s="71">
        <f>'Personal Goals'!D14</f>
        <v>0</v>
      </c>
      <c r="E20" s="147"/>
      <c r="F20" s="148"/>
    </row>
    <row r="21" spans="2:6" x14ac:dyDescent="0.25">
      <c r="B21" s="67" t="s">
        <v>21</v>
      </c>
      <c r="C21" s="71">
        <f>IF(SUM('Educational Expenses'!$E$9:$E$10)&gt;1,MAX('Educational Expenses'!$E$9:$E$10),0)</f>
        <v>0</v>
      </c>
      <c r="E21" s="147"/>
      <c r="F21" s="148"/>
    </row>
    <row r="22" spans="2:6" x14ac:dyDescent="0.25">
      <c r="B22" s="67" t="s">
        <v>22</v>
      </c>
      <c r="C22" s="71">
        <f>MAX(0,'Educational Expenses'!$E$21)</f>
        <v>0</v>
      </c>
      <c r="E22" s="147"/>
      <c r="F22" s="148"/>
    </row>
    <row r="23" spans="2:6" x14ac:dyDescent="0.25">
      <c r="B23" s="67" t="s">
        <v>23</v>
      </c>
      <c r="C23" s="71">
        <f>'Educational Expenses'!E39</f>
        <v>0</v>
      </c>
      <c r="E23" s="147"/>
      <c r="F23" s="148"/>
    </row>
    <row r="24" spans="2:6" x14ac:dyDescent="0.25">
      <c r="B24" s="67" t="s">
        <v>24</v>
      </c>
      <c r="C24" s="71">
        <f>'Educational Expenses'!E51</f>
        <v>0</v>
      </c>
      <c r="E24" s="147"/>
      <c r="F24" s="148"/>
    </row>
    <row r="25" spans="2:6" x14ac:dyDescent="0.25">
      <c r="B25" s="67" t="s">
        <v>25</v>
      </c>
      <c r="C25" s="68">
        <f>'Educational Expenses'!E56</f>
        <v>0</v>
      </c>
      <c r="E25" s="147"/>
      <c r="F25" s="148"/>
    </row>
    <row r="26" spans="2:6" x14ac:dyDescent="0.25">
      <c r="B26" s="67" t="s">
        <v>26</v>
      </c>
      <c r="C26" s="68">
        <f>'Educational Expenses'!E60</f>
        <v>0</v>
      </c>
      <c r="E26" s="147"/>
      <c r="F26" s="148"/>
    </row>
    <row r="27" spans="2:6" x14ac:dyDescent="0.25">
      <c r="B27" s="67" t="s">
        <v>27</v>
      </c>
      <c r="C27" s="68">
        <f>'Educational Expenses'!E72</f>
        <v>0</v>
      </c>
      <c r="E27" s="147"/>
      <c r="F27" s="148"/>
    </row>
    <row r="28" spans="2:6" ht="15" customHeight="1" x14ac:dyDescent="0.4">
      <c r="B28" s="67" t="s">
        <v>28</v>
      </c>
      <c r="C28" s="68">
        <f>'College Expenses'!D53</f>
        <v>0</v>
      </c>
      <c r="D28" s="19"/>
      <c r="E28" s="147"/>
      <c r="F28" s="148"/>
    </row>
    <row r="29" spans="2:6" ht="15" customHeight="1" x14ac:dyDescent="0.25">
      <c r="B29" s="67" t="s">
        <v>29</v>
      </c>
      <c r="C29" s="68">
        <f>'College Expenses'!D57</f>
        <v>0</v>
      </c>
      <c r="E29" s="147"/>
      <c r="F29" s="148"/>
    </row>
    <row r="30" spans="2:6" ht="15" customHeight="1" x14ac:dyDescent="0.25">
      <c r="B30" s="67" t="s">
        <v>30</v>
      </c>
      <c r="C30" s="68">
        <f>'College Expenses'!C88</f>
        <v>0</v>
      </c>
      <c r="E30" s="147"/>
      <c r="F30" s="148"/>
    </row>
    <row r="31" spans="2:6" ht="15" customHeight="1" x14ac:dyDescent="0.25">
      <c r="B31" s="67" t="s">
        <v>31</v>
      </c>
      <c r="C31" s="68">
        <f>'College Expenses'!C106</f>
        <v>0</v>
      </c>
      <c r="E31" s="147"/>
      <c r="F31" s="148"/>
    </row>
    <row r="32" spans="2:6" x14ac:dyDescent="0.25">
      <c r="B32" s="67" t="s">
        <v>32</v>
      </c>
      <c r="C32" s="68">
        <f>'Other Expenses'!C40</f>
        <v>0</v>
      </c>
      <c r="E32" s="147"/>
      <c r="F32" s="148"/>
    </row>
    <row r="33" spans="2:6" ht="15.75" thickBot="1" x14ac:dyDescent="0.3">
      <c r="B33" s="69" t="s">
        <v>33</v>
      </c>
      <c r="C33" s="70">
        <f>SUM(C19:C32)</f>
        <v>0</v>
      </c>
      <c r="E33" s="149"/>
      <c r="F33" s="150"/>
    </row>
    <row r="35" spans="2:6" s="13" customFormat="1" ht="114.95" customHeight="1" x14ac:dyDescent="0.25">
      <c r="B35" s="138" t="s">
        <v>34</v>
      </c>
      <c r="C35" s="139"/>
      <c r="D35" s="139"/>
      <c r="E35" s="139"/>
      <c r="F35" s="140"/>
    </row>
  </sheetData>
  <sheetProtection sheet="1" objects="1" scenarios="1"/>
  <mergeCells count="6">
    <mergeCell ref="B1:G5"/>
    <mergeCell ref="B35:F35"/>
    <mergeCell ref="B7:C7"/>
    <mergeCell ref="B17:C17"/>
    <mergeCell ref="E7:F7"/>
    <mergeCell ref="E17:F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4"/>
  <sheetViews>
    <sheetView showGridLines="0" zoomScaleNormal="100" workbookViewId="0"/>
  </sheetViews>
  <sheetFormatPr defaultColWidth="8.5703125" defaultRowHeight="15" x14ac:dyDescent="0.25"/>
  <cols>
    <col min="1" max="1" width="5.7109375" style="1" customWidth="1"/>
    <col min="2" max="2" width="39.7109375" style="1" bestFit="1" customWidth="1"/>
    <col min="3" max="3" width="22.140625" style="1" bestFit="1" customWidth="1"/>
    <col min="4" max="4" width="26.42578125" style="1" bestFit="1" customWidth="1"/>
    <col min="5" max="5" width="3.85546875" style="1" bestFit="1" customWidth="1"/>
    <col min="6" max="15" width="8.5703125" style="1"/>
    <col min="16" max="16" width="31.42578125" style="1" bestFit="1" customWidth="1"/>
    <col min="17" max="16384" width="8.5703125" style="1"/>
  </cols>
  <sheetData>
    <row r="1" spans="2:16" ht="15.75" customHeight="1" x14ac:dyDescent="0.25">
      <c r="B1" s="151" t="s">
        <v>35</v>
      </c>
      <c r="C1" s="152"/>
      <c r="D1" s="153"/>
    </row>
    <row r="2" spans="2:16" ht="15.75" customHeight="1" x14ac:dyDescent="0.25">
      <c r="B2" s="154"/>
      <c r="C2" s="155"/>
      <c r="D2" s="156"/>
    </row>
    <row r="3" spans="2:16" ht="15.75" customHeight="1" x14ac:dyDescent="0.25">
      <c r="B3" s="154"/>
      <c r="C3" s="155"/>
      <c r="D3" s="156"/>
    </row>
    <row r="4" spans="2:16" ht="15.75" customHeight="1" x14ac:dyDescent="0.25">
      <c r="B4" s="154"/>
      <c r="C4" s="155"/>
      <c r="D4" s="156"/>
    </row>
    <row r="5" spans="2:16" ht="15.75" customHeight="1" x14ac:dyDescent="0.25">
      <c r="B5" s="157"/>
      <c r="C5" s="158"/>
      <c r="D5" s="159"/>
    </row>
    <row r="6" spans="2:16" ht="15.75" thickBot="1" x14ac:dyDescent="0.3"/>
    <row r="7" spans="2:16" ht="18.75" customHeight="1" x14ac:dyDescent="0.35">
      <c r="B7" s="160" t="s">
        <v>36</v>
      </c>
      <c r="C7" s="161"/>
      <c r="D7" s="162"/>
      <c r="E7" s="18" t="s">
        <v>37</v>
      </c>
      <c r="F7" s="163" t="s">
        <v>38</v>
      </c>
      <c r="G7" s="163"/>
      <c r="H7" s="163"/>
      <c r="I7" s="163"/>
      <c r="J7" s="163"/>
      <c r="K7" s="163"/>
      <c r="L7" s="163"/>
      <c r="M7" s="163"/>
      <c r="N7" s="163"/>
      <c r="O7" s="163"/>
      <c r="P7" s="163"/>
    </row>
    <row r="8" spans="2:16" x14ac:dyDescent="0.25">
      <c r="B8" s="29" t="s">
        <v>39</v>
      </c>
      <c r="C8" s="30"/>
      <c r="D8" s="31">
        <v>0</v>
      </c>
      <c r="E8" s="18" t="s">
        <v>37</v>
      </c>
      <c r="F8" s="163"/>
      <c r="G8" s="163"/>
      <c r="H8" s="163"/>
      <c r="I8" s="163"/>
      <c r="J8" s="163"/>
      <c r="K8" s="163"/>
      <c r="L8" s="163"/>
      <c r="M8" s="163"/>
      <c r="N8" s="163"/>
      <c r="O8" s="163"/>
      <c r="P8" s="163"/>
    </row>
    <row r="9" spans="2:16" x14ac:dyDescent="0.25">
      <c r="B9" s="29" t="s">
        <v>40</v>
      </c>
      <c r="C9" s="30"/>
      <c r="D9" s="31">
        <v>0</v>
      </c>
      <c r="E9" s="18" t="s">
        <v>37</v>
      </c>
      <c r="F9" s="163"/>
      <c r="G9" s="163"/>
      <c r="H9" s="163"/>
      <c r="I9" s="163"/>
      <c r="J9" s="163"/>
      <c r="K9" s="163"/>
      <c r="L9" s="163"/>
      <c r="M9" s="163"/>
      <c r="N9" s="163"/>
      <c r="O9" s="163"/>
      <c r="P9" s="163"/>
    </row>
    <row r="10" spans="2:16" ht="15.75" thickBot="1" x14ac:dyDescent="0.3">
      <c r="B10" s="32" t="s">
        <v>41</v>
      </c>
      <c r="C10" s="33"/>
      <c r="D10" s="34">
        <v>0</v>
      </c>
      <c r="E10" s="18" t="s">
        <v>37</v>
      </c>
      <c r="F10" s="163"/>
      <c r="G10" s="163"/>
      <c r="H10" s="163"/>
      <c r="I10" s="163"/>
      <c r="J10" s="163"/>
      <c r="K10" s="163"/>
      <c r="L10" s="163"/>
      <c r="M10" s="163"/>
      <c r="N10" s="163"/>
      <c r="O10" s="163"/>
      <c r="P10" s="163"/>
    </row>
    <row r="11" spans="2:16" x14ac:dyDescent="0.25">
      <c r="F11" s="163"/>
      <c r="G11" s="163"/>
      <c r="H11" s="163"/>
      <c r="I11" s="163"/>
      <c r="J11" s="163"/>
      <c r="K11" s="163"/>
      <c r="L11" s="163"/>
      <c r="M11" s="163"/>
      <c r="N11" s="163"/>
      <c r="O11" s="163"/>
      <c r="P11" s="163"/>
    </row>
    <row r="12" spans="2:16" x14ac:dyDescent="0.25">
      <c r="F12" s="163"/>
      <c r="G12" s="163"/>
      <c r="H12" s="163"/>
      <c r="I12" s="163"/>
      <c r="J12" s="163"/>
      <c r="K12" s="163"/>
      <c r="L12" s="163"/>
      <c r="M12" s="163"/>
      <c r="N12" s="163"/>
      <c r="O12" s="163"/>
      <c r="P12" s="163"/>
    </row>
    <row r="13" spans="2:16" x14ac:dyDescent="0.25">
      <c r="F13" s="163"/>
      <c r="G13" s="163"/>
      <c r="H13" s="163"/>
      <c r="I13" s="163"/>
      <c r="J13" s="163"/>
      <c r="K13" s="163"/>
      <c r="L13" s="163"/>
      <c r="M13" s="163"/>
      <c r="N13" s="163"/>
      <c r="O13" s="163"/>
      <c r="P13" s="163"/>
    </row>
    <row r="14" spans="2:16" x14ac:dyDescent="0.25">
      <c r="F14" s="163"/>
      <c r="G14" s="163"/>
      <c r="H14" s="163"/>
      <c r="I14" s="163"/>
      <c r="J14" s="163"/>
      <c r="K14" s="163"/>
      <c r="L14" s="163"/>
      <c r="M14" s="163"/>
      <c r="N14" s="163"/>
      <c r="O14" s="163"/>
      <c r="P14" s="163"/>
    </row>
    <row r="15" spans="2:16" x14ac:dyDescent="0.25">
      <c r="F15" s="163"/>
      <c r="G15" s="163"/>
      <c r="H15" s="163"/>
      <c r="I15" s="163"/>
      <c r="J15" s="163"/>
      <c r="K15" s="163"/>
      <c r="L15" s="163"/>
      <c r="M15" s="163"/>
      <c r="N15" s="163"/>
      <c r="O15" s="163"/>
      <c r="P15" s="163"/>
    </row>
    <row r="16" spans="2:16" x14ac:dyDescent="0.25">
      <c r="F16" s="163"/>
      <c r="G16" s="163"/>
      <c r="H16" s="163"/>
      <c r="I16" s="163"/>
      <c r="J16" s="163"/>
      <c r="K16" s="163"/>
      <c r="L16" s="163"/>
      <c r="M16" s="163"/>
      <c r="N16" s="163"/>
      <c r="O16" s="163"/>
      <c r="P16" s="163"/>
    </row>
    <row r="17" spans="2:16" x14ac:dyDescent="0.25">
      <c r="F17" s="163"/>
      <c r="G17" s="163"/>
      <c r="H17" s="163"/>
      <c r="I17" s="163"/>
      <c r="J17" s="163"/>
      <c r="K17" s="163"/>
      <c r="L17" s="163"/>
      <c r="M17" s="163"/>
      <c r="N17" s="163"/>
      <c r="O17" s="163"/>
      <c r="P17" s="163"/>
    </row>
    <row r="18" spans="2:16" x14ac:dyDescent="0.25">
      <c r="F18" s="163"/>
      <c r="G18" s="163"/>
      <c r="H18" s="163"/>
      <c r="I18" s="163"/>
      <c r="J18" s="163"/>
      <c r="K18" s="163"/>
      <c r="L18" s="163"/>
      <c r="M18" s="163"/>
      <c r="N18" s="163"/>
      <c r="O18" s="163"/>
      <c r="P18" s="163"/>
    </row>
    <row r="19" spans="2:16" x14ac:dyDescent="0.25">
      <c r="F19" s="163"/>
      <c r="G19" s="163"/>
      <c r="H19" s="163"/>
      <c r="I19" s="163"/>
      <c r="J19" s="163"/>
      <c r="K19" s="163"/>
      <c r="L19" s="163"/>
      <c r="M19" s="163"/>
      <c r="N19" s="163"/>
      <c r="O19" s="163"/>
      <c r="P19" s="163"/>
    </row>
    <row r="21" spans="2:16" ht="15.75" thickBot="1" x14ac:dyDescent="0.3"/>
    <row r="22" spans="2:16" ht="18.75" customHeight="1" x14ac:dyDescent="0.35">
      <c r="B22" s="160" t="s">
        <v>42</v>
      </c>
      <c r="C22" s="161"/>
      <c r="D22" s="162"/>
      <c r="E22" s="24" t="s">
        <v>37</v>
      </c>
      <c r="F22" s="165" t="s">
        <v>43</v>
      </c>
      <c r="G22" s="165"/>
      <c r="H22" s="165"/>
      <c r="I22" s="165"/>
      <c r="J22" s="165"/>
      <c r="K22" s="165"/>
      <c r="L22" s="165"/>
      <c r="M22" s="165"/>
      <c r="N22" s="165"/>
      <c r="O22" s="165"/>
      <c r="P22" s="165"/>
    </row>
    <row r="23" spans="2:16" x14ac:dyDescent="0.25">
      <c r="B23" s="35" t="s">
        <v>44</v>
      </c>
      <c r="C23" s="30" t="s">
        <v>45</v>
      </c>
      <c r="D23" s="36" t="s">
        <v>46</v>
      </c>
      <c r="E23" s="24" t="s">
        <v>37</v>
      </c>
      <c r="F23" s="165"/>
      <c r="G23" s="165"/>
      <c r="H23" s="165"/>
      <c r="I23" s="165"/>
      <c r="J23" s="165"/>
      <c r="K23" s="165"/>
      <c r="L23" s="165"/>
      <c r="M23" s="165"/>
      <c r="N23" s="165"/>
      <c r="O23" s="165"/>
      <c r="P23" s="165"/>
    </row>
    <row r="24" spans="2:16" ht="15" customHeight="1" x14ac:dyDescent="0.25">
      <c r="B24" s="22" t="s">
        <v>47</v>
      </c>
      <c r="C24" s="37">
        <v>0</v>
      </c>
      <c r="D24" s="38" t="str">
        <f>IF(B24=$B$34,C24*4.28*5,IF(B24=$B$35,C24*2.14*5,IF(B24=$B$36,C24*5,IF(B24=$B$33,"  "))))</f>
        <v xml:space="preserve">  </v>
      </c>
      <c r="E24" s="24" t="s">
        <v>37</v>
      </c>
      <c r="F24" s="165"/>
      <c r="G24" s="165"/>
      <c r="H24" s="165"/>
      <c r="I24" s="165"/>
      <c r="J24" s="165"/>
      <c r="K24" s="165"/>
      <c r="L24" s="165"/>
      <c r="M24" s="165"/>
      <c r="N24" s="165"/>
      <c r="O24" s="165"/>
      <c r="P24" s="165"/>
    </row>
    <row r="25" spans="2:16" ht="5.0999999999999996" customHeight="1" x14ac:dyDescent="0.25">
      <c r="B25" s="26"/>
      <c r="C25" s="27"/>
      <c r="D25" s="28"/>
      <c r="E25" s="24"/>
      <c r="F25" s="165"/>
      <c r="G25" s="165"/>
      <c r="H25" s="165"/>
      <c r="I25" s="165"/>
      <c r="J25" s="165"/>
      <c r="K25" s="165"/>
      <c r="L25" s="165"/>
      <c r="M25" s="165"/>
      <c r="N25" s="165"/>
      <c r="O25" s="165"/>
      <c r="P25" s="165"/>
    </row>
    <row r="26" spans="2:16" ht="15" customHeight="1" x14ac:dyDescent="0.25">
      <c r="B26" s="29" t="s">
        <v>44</v>
      </c>
      <c r="C26" s="30" t="s">
        <v>45</v>
      </c>
      <c r="D26" s="39" t="s">
        <v>46</v>
      </c>
      <c r="E26" s="24" t="s">
        <v>37</v>
      </c>
      <c r="F26" s="165"/>
      <c r="G26" s="165"/>
      <c r="H26" s="165"/>
      <c r="I26" s="165"/>
      <c r="J26" s="165"/>
      <c r="K26" s="165"/>
      <c r="L26" s="165"/>
      <c r="M26" s="165"/>
      <c r="N26" s="165"/>
      <c r="O26" s="165"/>
      <c r="P26" s="165"/>
    </row>
    <row r="27" spans="2:16" ht="15" customHeight="1" x14ac:dyDescent="0.25">
      <c r="B27" s="22" t="s">
        <v>47</v>
      </c>
      <c r="C27" s="37">
        <v>0</v>
      </c>
      <c r="D27" s="38" t="str">
        <f>IF(B27=$B$34,C27*4.28*5,IF(B27=$B$35,C27*2.14*5,IF(B27=$B$36,C27*5,IF(B27=$B$33,"  "))))</f>
        <v xml:space="preserve">  </v>
      </c>
      <c r="E27" s="18" t="s">
        <v>37</v>
      </c>
      <c r="F27" s="165"/>
      <c r="G27" s="165"/>
      <c r="H27" s="165"/>
      <c r="I27" s="165"/>
      <c r="J27" s="165"/>
      <c r="K27" s="165"/>
      <c r="L27" s="165"/>
      <c r="M27" s="165"/>
      <c r="N27" s="165"/>
      <c r="O27" s="165"/>
      <c r="P27" s="165"/>
    </row>
    <row r="28" spans="2:16" ht="5.0999999999999996" customHeight="1" x14ac:dyDescent="0.25">
      <c r="B28" s="26"/>
      <c r="C28" s="27"/>
      <c r="D28" s="28"/>
      <c r="E28" s="21"/>
      <c r="F28" s="165"/>
      <c r="G28" s="165"/>
      <c r="H28" s="165"/>
      <c r="I28" s="165"/>
      <c r="J28" s="165"/>
      <c r="K28" s="165"/>
      <c r="L28" s="165"/>
      <c r="M28" s="165"/>
      <c r="N28" s="165"/>
      <c r="O28" s="165"/>
      <c r="P28" s="165"/>
    </row>
    <row r="29" spans="2:16" ht="15" customHeight="1" x14ac:dyDescent="0.25">
      <c r="B29" s="29" t="s">
        <v>44</v>
      </c>
      <c r="C29" s="30" t="s">
        <v>45</v>
      </c>
      <c r="D29" s="39" t="s">
        <v>46</v>
      </c>
      <c r="E29" s="24" t="s">
        <v>37</v>
      </c>
      <c r="F29" s="165"/>
      <c r="G29" s="165"/>
      <c r="H29" s="165"/>
      <c r="I29" s="165"/>
      <c r="J29" s="165"/>
      <c r="K29" s="165"/>
      <c r="L29" s="165"/>
      <c r="M29" s="165"/>
      <c r="N29" s="165"/>
      <c r="O29" s="165"/>
      <c r="P29" s="165"/>
    </row>
    <row r="30" spans="2:16" ht="15" customHeight="1" thickBot="1" x14ac:dyDescent="0.3">
      <c r="B30" s="23" t="s">
        <v>47</v>
      </c>
      <c r="C30" s="37">
        <v>0</v>
      </c>
      <c r="D30" s="38" t="str">
        <f>IF(B30=$B$34,C30*4.28*5,IF(B30=$B$35,C30*2.14*5,IF(B30=$B$36,C30*5,IF(B30=$B$33,"  "))))</f>
        <v xml:space="preserve">  </v>
      </c>
      <c r="E30" s="18" t="s">
        <v>37</v>
      </c>
      <c r="F30" s="165"/>
      <c r="G30" s="165"/>
      <c r="H30" s="165"/>
      <c r="I30" s="165"/>
      <c r="J30" s="165"/>
      <c r="K30" s="165"/>
      <c r="L30" s="165"/>
      <c r="M30" s="165"/>
      <c r="N30" s="165"/>
      <c r="O30" s="165"/>
      <c r="P30" s="165"/>
    </row>
    <row r="31" spans="2:16" ht="15" customHeight="1" thickBot="1" x14ac:dyDescent="0.3">
      <c r="B31" s="40" t="s">
        <v>48</v>
      </c>
      <c r="C31" s="41"/>
      <c r="D31" s="42">
        <f>SUM(D24,D27,D30)</f>
        <v>0</v>
      </c>
      <c r="E31" s="21"/>
      <c r="F31" s="21"/>
      <c r="G31" s="21"/>
      <c r="H31" s="21"/>
      <c r="I31" s="21"/>
      <c r="J31" s="21"/>
      <c r="K31" s="21"/>
      <c r="L31" s="21"/>
      <c r="M31" s="21"/>
    </row>
    <row r="32" spans="2:16" ht="15" hidden="1" customHeight="1" x14ac:dyDescent="0.25">
      <c r="B32" s="1" t="s">
        <v>49</v>
      </c>
      <c r="E32" s="21"/>
      <c r="F32" s="21"/>
      <c r="G32" s="21"/>
      <c r="H32" s="21"/>
      <c r="I32" s="21"/>
      <c r="J32" s="21"/>
      <c r="K32" s="21"/>
      <c r="L32" s="21"/>
      <c r="M32" s="21"/>
    </row>
    <row r="33" spans="2:16" ht="15" hidden="1" customHeight="1" x14ac:dyDescent="0.25">
      <c r="B33" s="1" t="s">
        <v>47</v>
      </c>
      <c r="E33" s="21"/>
      <c r="F33" s="21"/>
      <c r="G33" s="21"/>
      <c r="H33" s="21"/>
      <c r="I33" s="21"/>
      <c r="J33" s="21"/>
      <c r="K33" s="21"/>
      <c r="L33" s="21"/>
      <c r="M33" s="21"/>
    </row>
    <row r="34" spans="2:16" ht="15" hidden="1" customHeight="1" x14ac:dyDescent="0.25">
      <c r="B34" s="1" t="s">
        <v>50</v>
      </c>
      <c r="E34" s="21"/>
      <c r="F34" s="21"/>
      <c r="G34" s="21"/>
      <c r="H34" s="21"/>
      <c r="I34" s="21"/>
      <c r="J34" s="21"/>
      <c r="K34" s="21"/>
      <c r="L34" s="21"/>
      <c r="M34" s="21"/>
    </row>
    <row r="35" spans="2:16" ht="15" hidden="1" customHeight="1" x14ac:dyDescent="0.25">
      <c r="B35" s="1" t="s">
        <v>51</v>
      </c>
      <c r="E35" s="21"/>
      <c r="F35" s="21"/>
      <c r="G35" s="21"/>
      <c r="H35" s="21"/>
      <c r="I35" s="21"/>
      <c r="J35" s="21"/>
      <c r="K35" s="21"/>
      <c r="L35" s="21"/>
      <c r="M35" s="21"/>
    </row>
    <row r="36" spans="2:16" ht="15" hidden="1" customHeight="1" x14ac:dyDescent="0.25">
      <c r="B36" s="1" t="s">
        <v>52</v>
      </c>
      <c r="E36" s="21"/>
      <c r="F36" s="21"/>
      <c r="G36" s="21"/>
      <c r="H36" s="21"/>
      <c r="I36" s="21"/>
      <c r="J36" s="21"/>
      <c r="K36" s="21"/>
      <c r="L36" s="21"/>
      <c r="M36" s="21"/>
    </row>
    <row r="37" spans="2:16" ht="15" customHeight="1" x14ac:dyDescent="0.25">
      <c r="B37" s="2"/>
      <c r="C37" s="21"/>
      <c r="D37" s="21"/>
      <c r="E37" s="21"/>
      <c r="F37" s="21"/>
      <c r="G37" s="21"/>
      <c r="H37" s="21"/>
      <c r="I37" s="21"/>
      <c r="J37" s="21"/>
      <c r="K37" s="21"/>
      <c r="L37" s="21"/>
      <c r="M37" s="21"/>
    </row>
    <row r="38" spans="2:16" ht="15.75" thickBot="1" x14ac:dyDescent="0.3">
      <c r="B38" s="3"/>
      <c r="C38" s="3"/>
    </row>
    <row r="39" spans="2:16" s="25" customFormat="1" ht="18.75" customHeight="1" x14ac:dyDescent="0.35">
      <c r="B39" s="160" t="s">
        <v>53</v>
      </c>
      <c r="C39" s="161"/>
      <c r="D39" s="162"/>
      <c r="E39" s="24" t="s">
        <v>37</v>
      </c>
      <c r="F39" s="163" t="s">
        <v>54</v>
      </c>
      <c r="G39" s="163"/>
      <c r="H39" s="163"/>
      <c r="I39" s="163"/>
      <c r="J39" s="163"/>
      <c r="K39" s="163"/>
      <c r="L39" s="163"/>
      <c r="M39" s="163"/>
      <c r="N39" s="163"/>
      <c r="O39" s="163"/>
      <c r="P39" s="163"/>
    </row>
    <row r="40" spans="2:16" ht="15.75" thickBot="1" x14ac:dyDescent="0.3">
      <c r="B40" s="32" t="s">
        <v>55</v>
      </c>
      <c r="C40" s="33"/>
      <c r="D40" s="34">
        <v>0</v>
      </c>
      <c r="E40" s="24" t="s">
        <v>37</v>
      </c>
      <c r="F40" s="163"/>
      <c r="G40" s="163"/>
      <c r="H40" s="163"/>
      <c r="I40" s="163"/>
      <c r="J40" s="163"/>
      <c r="K40" s="163"/>
      <c r="L40" s="163"/>
      <c r="M40" s="163"/>
      <c r="N40" s="163"/>
      <c r="O40" s="163"/>
      <c r="P40" s="163"/>
    </row>
    <row r="42" spans="2:16" ht="15.75" thickBot="1" x14ac:dyDescent="0.3"/>
    <row r="43" spans="2:16" ht="18.75" customHeight="1" x14ac:dyDescent="0.35">
      <c r="B43" s="160" t="s">
        <v>56</v>
      </c>
      <c r="C43" s="161"/>
      <c r="D43" s="162"/>
      <c r="E43" s="1" t="s">
        <v>37</v>
      </c>
      <c r="F43" s="163" t="s">
        <v>57</v>
      </c>
      <c r="G43" s="164"/>
      <c r="H43" s="164"/>
      <c r="I43" s="164"/>
      <c r="J43" s="164"/>
      <c r="K43" s="164"/>
      <c r="L43" s="164"/>
      <c r="M43" s="164"/>
      <c r="N43" s="164"/>
      <c r="O43" s="164"/>
      <c r="P43" s="164"/>
    </row>
    <row r="44" spans="2:16" ht="15.75" thickBot="1" x14ac:dyDescent="0.3">
      <c r="B44" s="32" t="s">
        <v>56</v>
      </c>
      <c r="C44" s="33"/>
      <c r="D44" s="34">
        <v>0</v>
      </c>
      <c r="E44" s="1" t="s">
        <v>37</v>
      </c>
      <c r="F44" s="164"/>
      <c r="G44" s="164"/>
      <c r="H44" s="164"/>
      <c r="I44" s="164"/>
      <c r="J44" s="164"/>
      <c r="K44" s="164"/>
      <c r="L44" s="164"/>
      <c r="M44" s="164"/>
      <c r="N44" s="164"/>
      <c r="O44" s="164"/>
      <c r="P44" s="164"/>
    </row>
  </sheetData>
  <sheetProtection sheet="1" objects="1" scenarios="1"/>
  <mergeCells count="9">
    <mergeCell ref="B1:D5"/>
    <mergeCell ref="B22:D22"/>
    <mergeCell ref="B43:D43"/>
    <mergeCell ref="B39:D39"/>
    <mergeCell ref="F39:P40"/>
    <mergeCell ref="F43:P44"/>
    <mergeCell ref="B7:D7"/>
    <mergeCell ref="F7:P19"/>
    <mergeCell ref="F22:P30"/>
  </mergeCells>
  <dataValidations count="2">
    <dataValidation type="list" allowBlank="1" showInputMessage="1" showErrorMessage="1" prompt="Please select how often you get paid:" sqref="B24 B30 B27" xr:uid="{8EE98E22-0973-44CF-86A6-6A96305660F7}">
      <formula1>$B$33:$B$36</formula1>
    </dataValidation>
    <dataValidation type="list" allowBlank="1" showInputMessage="1" showErrorMessage="1" sqref="B38" xr:uid="{00000000-0002-0000-0100-000000000000}">
      <formula1>#REF!</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17"/>
  <sheetViews>
    <sheetView showGridLines="0" zoomScaleNormal="100" workbookViewId="0"/>
  </sheetViews>
  <sheetFormatPr defaultColWidth="9.140625" defaultRowHeight="15" x14ac:dyDescent="0.25"/>
  <cols>
    <col min="1" max="1" width="5.7109375" style="1" customWidth="1"/>
    <col min="2" max="2" width="28.28515625" style="1" bestFit="1" customWidth="1"/>
    <col min="3" max="3" width="16.42578125" style="1" bestFit="1" customWidth="1"/>
    <col min="4" max="4" width="16.85546875" style="1" bestFit="1" customWidth="1"/>
    <col min="5" max="5" width="3.85546875" style="1" bestFit="1" customWidth="1"/>
    <col min="6" max="6" width="11.5703125" style="1" bestFit="1" customWidth="1"/>
    <col min="7" max="16384" width="9.140625" style="1"/>
  </cols>
  <sheetData>
    <row r="1" spans="2:20" x14ac:dyDescent="0.25">
      <c r="B1" s="166" t="s">
        <v>58</v>
      </c>
      <c r="C1" s="167"/>
      <c r="D1" s="167"/>
      <c r="E1" s="167"/>
      <c r="F1" s="167"/>
    </row>
    <row r="2" spans="2:20" x14ac:dyDescent="0.25">
      <c r="B2" s="167"/>
      <c r="C2" s="167"/>
      <c r="D2" s="167"/>
      <c r="E2" s="167"/>
      <c r="F2" s="167"/>
    </row>
    <row r="3" spans="2:20" x14ac:dyDescent="0.25">
      <c r="B3" s="167"/>
      <c r="C3" s="167"/>
      <c r="D3" s="167"/>
      <c r="E3" s="167"/>
      <c r="F3" s="167"/>
    </row>
    <row r="4" spans="2:20" x14ac:dyDescent="0.25">
      <c r="B4" s="167"/>
      <c r="C4" s="167"/>
      <c r="D4" s="167"/>
      <c r="E4" s="167"/>
      <c r="F4" s="167"/>
    </row>
    <row r="5" spans="2:20" x14ac:dyDescent="0.25">
      <c r="B5" s="167"/>
      <c r="C5" s="167"/>
      <c r="D5" s="167"/>
      <c r="E5" s="167"/>
      <c r="F5" s="167"/>
    </row>
    <row r="6" spans="2:20" ht="15.75" thickBot="1" x14ac:dyDescent="0.3"/>
    <row r="7" spans="2:20" ht="18.75" customHeight="1" x14ac:dyDescent="0.35">
      <c r="B7" s="160" t="s">
        <v>59</v>
      </c>
      <c r="C7" s="161"/>
      <c r="D7" s="162"/>
      <c r="E7" s="18" t="s">
        <v>37</v>
      </c>
      <c r="F7" s="163" t="s">
        <v>60</v>
      </c>
      <c r="G7" s="163"/>
      <c r="H7" s="163"/>
      <c r="I7" s="163"/>
      <c r="J7" s="163"/>
      <c r="K7" s="163"/>
      <c r="L7" s="163"/>
      <c r="M7" s="163"/>
      <c r="N7" s="163"/>
      <c r="O7" s="163"/>
      <c r="P7" s="163"/>
    </row>
    <row r="8" spans="2:20" x14ac:dyDescent="0.25">
      <c r="B8" s="35"/>
      <c r="C8" s="43" t="s">
        <v>61</v>
      </c>
      <c r="D8" s="36" t="s">
        <v>62</v>
      </c>
      <c r="E8" s="18" t="s">
        <v>37</v>
      </c>
      <c r="F8" s="163"/>
      <c r="G8" s="163"/>
      <c r="H8" s="163"/>
      <c r="I8" s="163"/>
      <c r="J8" s="163"/>
      <c r="K8" s="163"/>
      <c r="L8" s="163"/>
      <c r="M8" s="163"/>
      <c r="N8" s="163"/>
      <c r="O8" s="163"/>
      <c r="P8" s="163"/>
    </row>
    <row r="9" spans="2:20" ht="15.75" thickBot="1" x14ac:dyDescent="0.3">
      <c r="B9" s="32" t="s">
        <v>59</v>
      </c>
      <c r="C9" s="45">
        <v>0</v>
      </c>
      <c r="D9" s="44">
        <f>C9*5</f>
        <v>0</v>
      </c>
      <c r="E9" s="18" t="s">
        <v>37</v>
      </c>
      <c r="F9" s="163"/>
      <c r="G9" s="163"/>
      <c r="H9" s="163"/>
      <c r="I9" s="163"/>
      <c r="J9" s="163"/>
      <c r="K9" s="163"/>
      <c r="L9" s="163"/>
      <c r="M9" s="163"/>
      <c r="N9" s="163"/>
      <c r="O9" s="163"/>
      <c r="P9" s="163"/>
    </row>
    <row r="10" spans="2:20" x14ac:dyDescent="0.25">
      <c r="B10" s="47"/>
      <c r="C10" s="48"/>
      <c r="D10" s="49"/>
      <c r="E10" s="18"/>
      <c r="F10" s="46"/>
      <c r="G10" s="46"/>
      <c r="H10" s="46"/>
      <c r="I10" s="46"/>
      <c r="J10" s="46"/>
      <c r="K10" s="46"/>
      <c r="L10" s="46"/>
      <c r="M10" s="46"/>
      <c r="N10" s="46"/>
      <c r="O10" s="46"/>
      <c r="P10" s="46"/>
    </row>
    <row r="11" spans="2:20" ht="15.75" thickBot="1" x14ac:dyDescent="0.3"/>
    <row r="12" spans="2:20" ht="21" x14ac:dyDescent="0.35">
      <c r="B12" s="160" t="s">
        <v>63</v>
      </c>
      <c r="C12" s="161"/>
      <c r="D12" s="162"/>
      <c r="E12" s="18" t="s">
        <v>37</v>
      </c>
      <c r="F12" s="163" t="s">
        <v>64</v>
      </c>
      <c r="G12" s="164"/>
      <c r="H12" s="164"/>
      <c r="I12" s="164"/>
      <c r="J12" s="164"/>
      <c r="K12" s="164"/>
      <c r="L12" s="164"/>
      <c r="M12" s="164"/>
      <c r="N12" s="164"/>
      <c r="O12" s="164"/>
      <c r="P12" s="164"/>
    </row>
    <row r="13" spans="2:20" x14ac:dyDescent="0.25">
      <c r="B13" s="35"/>
      <c r="C13" s="43" t="s">
        <v>61</v>
      </c>
      <c r="D13" s="36" t="s">
        <v>62</v>
      </c>
      <c r="E13" s="18" t="s">
        <v>37</v>
      </c>
      <c r="F13" s="164"/>
      <c r="G13" s="164"/>
      <c r="H13" s="164"/>
      <c r="I13" s="164"/>
      <c r="J13" s="164"/>
      <c r="K13" s="164"/>
      <c r="L13" s="164"/>
      <c r="M13" s="164"/>
      <c r="N13" s="164"/>
      <c r="O13" s="164"/>
      <c r="P13" s="164"/>
      <c r="Q13" s="13"/>
      <c r="R13" s="13"/>
      <c r="S13" s="13"/>
      <c r="T13" s="13"/>
    </row>
    <row r="14" spans="2:20" ht="15.75" thickBot="1" x14ac:dyDescent="0.3">
      <c r="B14" s="32" t="s">
        <v>63</v>
      </c>
      <c r="C14" s="45">
        <v>0</v>
      </c>
      <c r="D14" s="44">
        <f>C14*5</f>
        <v>0</v>
      </c>
      <c r="E14" s="18" t="s">
        <v>37</v>
      </c>
      <c r="F14" s="164"/>
      <c r="G14" s="164"/>
      <c r="H14" s="164"/>
      <c r="I14" s="164"/>
      <c r="J14" s="164"/>
      <c r="K14" s="164"/>
      <c r="L14" s="164"/>
      <c r="M14" s="164"/>
      <c r="N14" s="164"/>
      <c r="O14" s="164"/>
      <c r="P14" s="164"/>
      <c r="Q14" s="13"/>
      <c r="R14" s="13"/>
      <c r="S14" s="13"/>
      <c r="T14" s="13"/>
    </row>
    <row r="15" spans="2:20" x14ac:dyDescent="0.25">
      <c r="F15" s="164"/>
      <c r="G15" s="164"/>
      <c r="H15" s="164"/>
      <c r="I15" s="164"/>
      <c r="J15" s="164"/>
      <c r="K15" s="164"/>
      <c r="L15" s="164"/>
      <c r="M15" s="164"/>
      <c r="N15" s="164"/>
      <c r="O15" s="164"/>
      <c r="P15" s="164"/>
      <c r="Q15" s="13"/>
      <c r="R15" s="13"/>
      <c r="S15" s="13"/>
      <c r="T15" s="13"/>
    </row>
    <row r="16" spans="2:20" x14ac:dyDescent="0.25">
      <c r="F16" s="164"/>
      <c r="G16" s="164"/>
      <c r="H16" s="164"/>
      <c r="I16" s="164"/>
      <c r="J16" s="164"/>
      <c r="K16" s="164"/>
      <c r="L16" s="164"/>
      <c r="M16" s="164"/>
      <c r="N16" s="164"/>
      <c r="O16" s="164"/>
      <c r="P16" s="164"/>
      <c r="Q16" s="13"/>
      <c r="R16" s="13"/>
      <c r="S16" s="13"/>
      <c r="T16" s="13"/>
    </row>
    <row r="17" spans="11:20" x14ac:dyDescent="0.25">
      <c r="K17" s="13"/>
      <c r="L17" s="13"/>
      <c r="M17" s="13"/>
      <c r="N17" s="13"/>
      <c r="O17" s="13"/>
      <c r="P17" s="13"/>
      <c r="Q17" s="13"/>
      <c r="R17" s="13"/>
      <c r="S17" s="13"/>
      <c r="T17" s="13"/>
    </row>
  </sheetData>
  <sheetProtection sheet="1" objects="1" scenarios="1"/>
  <mergeCells count="5">
    <mergeCell ref="B12:D12"/>
    <mergeCell ref="F12:P16"/>
    <mergeCell ref="B1:F5"/>
    <mergeCell ref="B7:D7"/>
    <mergeCell ref="F7:P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80"/>
  <sheetViews>
    <sheetView showGridLines="0" zoomScaleNormal="100" workbookViewId="0"/>
  </sheetViews>
  <sheetFormatPr defaultColWidth="8.5703125" defaultRowHeight="15" x14ac:dyDescent="0.25"/>
  <cols>
    <col min="1" max="1" width="5.7109375" style="1" customWidth="1"/>
    <col min="2" max="2" width="21.7109375" style="1" bestFit="1" customWidth="1"/>
    <col min="3" max="3" width="20.7109375" style="1" bestFit="1" customWidth="1"/>
    <col min="4" max="4" width="23.5703125" style="1" bestFit="1" customWidth="1"/>
    <col min="5" max="5" width="20" style="1" bestFit="1" customWidth="1"/>
    <col min="6" max="6" width="10.7109375" style="1" bestFit="1" customWidth="1"/>
    <col min="7" max="7" width="3.85546875" style="1" bestFit="1" customWidth="1"/>
    <col min="8" max="16" width="8.5703125" style="1"/>
    <col min="17" max="17" width="53.140625" style="1" bestFit="1" customWidth="1"/>
    <col min="18" max="21" width="8.5703125" style="1"/>
    <col min="22" max="22" width="27.28515625" style="1" bestFit="1" customWidth="1"/>
    <col min="23" max="25" width="8.5703125" style="1"/>
    <col min="26" max="26" width="2" style="1" bestFit="1" customWidth="1"/>
    <col min="27" max="16384" width="8.5703125" style="1"/>
  </cols>
  <sheetData>
    <row r="1" spans="2:16" x14ac:dyDescent="0.25">
      <c r="B1" s="166" t="s">
        <v>65</v>
      </c>
      <c r="C1" s="167"/>
      <c r="D1" s="167"/>
      <c r="E1" s="167"/>
      <c r="F1" s="167"/>
    </row>
    <row r="2" spans="2:16" x14ac:dyDescent="0.25">
      <c r="B2" s="167"/>
      <c r="C2" s="167"/>
      <c r="D2" s="167"/>
      <c r="E2" s="167"/>
      <c r="F2" s="167"/>
    </row>
    <row r="3" spans="2:16" x14ac:dyDescent="0.25">
      <c r="B3" s="167"/>
      <c r="C3" s="167"/>
      <c r="D3" s="167"/>
      <c r="E3" s="167"/>
      <c r="F3" s="167"/>
    </row>
    <row r="4" spans="2:16" x14ac:dyDescent="0.25">
      <c r="B4" s="167"/>
      <c r="C4" s="167"/>
      <c r="D4" s="167"/>
      <c r="E4" s="167"/>
      <c r="F4" s="167"/>
    </row>
    <row r="5" spans="2:16" x14ac:dyDescent="0.25">
      <c r="B5" s="167"/>
      <c r="C5" s="167"/>
      <c r="D5" s="167"/>
      <c r="E5" s="167"/>
      <c r="F5" s="167"/>
    </row>
    <row r="6" spans="2:16" ht="36.75" thickBot="1" x14ac:dyDescent="0.3">
      <c r="B6" s="53"/>
      <c r="C6" s="53"/>
      <c r="D6" s="53"/>
      <c r="E6" s="53"/>
      <c r="F6" s="54"/>
    </row>
    <row r="7" spans="2:16" ht="21" customHeight="1" x14ac:dyDescent="0.35">
      <c r="B7" s="160" t="s">
        <v>66</v>
      </c>
      <c r="C7" s="161"/>
      <c r="D7" s="161"/>
      <c r="E7" s="162"/>
      <c r="F7" s="18" t="s">
        <v>37</v>
      </c>
      <c r="G7" s="165" t="s">
        <v>67</v>
      </c>
      <c r="H7" s="165"/>
      <c r="I7" s="165"/>
      <c r="J7" s="165"/>
      <c r="K7" s="165"/>
      <c r="L7" s="165"/>
      <c r="M7" s="165"/>
      <c r="N7" s="165"/>
      <c r="O7" s="165"/>
      <c r="P7" s="165"/>
    </row>
    <row r="8" spans="2:16" x14ac:dyDescent="0.25">
      <c r="B8" s="35" t="s">
        <v>68</v>
      </c>
      <c r="C8" s="43" t="s">
        <v>69</v>
      </c>
      <c r="D8" s="43" t="s">
        <v>70</v>
      </c>
      <c r="E8" s="36" t="s">
        <v>66</v>
      </c>
      <c r="F8" s="18" t="s">
        <v>37</v>
      </c>
      <c r="G8" s="165"/>
      <c r="H8" s="165"/>
      <c r="I8" s="165"/>
      <c r="J8" s="165"/>
      <c r="K8" s="165"/>
      <c r="L8" s="165"/>
      <c r="M8" s="165"/>
      <c r="N8" s="165"/>
      <c r="O8" s="165"/>
      <c r="P8" s="165"/>
    </row>
    <row r="9" spans="2:16" ht="15.75" x14ac:dyDescent="0.25">
      <c r="B9" s="22" t="s">
        <v>72</v>
      </c>
      <c r="C9" s="223" t="s">
        <v>71</v>
      </c>
      <c r="D9" s="224"/>
      <c r="E9" s="87">
        <f>IF(C9=$C$12,'University Expenses'!$B$4*D9,IF(C9=$C$13,'University Expenses'!$B$5,0))</f>
        <v>0</v>
      </c>
      <c r="F9" s="18" t="s">
        <v>37</v>
      </c>
      <c r="G9" s="165"/>
      <c r="H9" s="165"/>
      <c r="I9" s="165"/>
      <c r="J9" s="165"/>
      <c r="K9" s="165"/>
      <c r="L9" s="165"/>
      <c r="M9" s="165"/>
      <c r="N9" s="165"/>
      <c r="O9" s="165"/>
      <c r="P9" s="165"/>
    </row>
    <row r="10" spans="2:16" ht="16.5" thickBot="1" x14ac:dyDescent="0.3">
      <c r="B10" s="51" t="s">
        <v>228</v>
      </c>
      <c r="C10" s="52" t="s">
        <v>71</v>
      </c>
      <c r="D10" s="50"/>
      <c r="E10" s="82">
        <f>IF(C10=$C$12,'University Expenses'!$B$10*D10,IF(C10=$C$13,'University Expenses'!$B$11,0))</f>
        <v>0</v>
      </c>
      <c r="F10" s="18"/>
      <c r="G10" s="165"/>
      <c r="H10" s="165"/>
      <c r="I10" s="165"/>
      <c r="J10" s="165"/>
      <c r="K10" s="165"/>
      <c r="L10" s="165"/>
      <c r="M10" s="165"/>
      <c r="N10" s="165"/>
      <c r="O10" s="165"/>
      <c r="P10" s="165"/>
    </row>
    <row r="11" spans="2:16" x14ac:dyDescent="0.25">
      <c r="C11" s="1" t="s">
        <v>71</v>
      </c>
      <c r="D11" s="1" t="s">
        <v>71</v>
      </c>
      <c r="G11" s="165"/>
      <c r="H11" s="165"/>
      <c r="I11" s="165"/>
      <c r="J11" s="165"/>
      <c r="K11" s="165"/>
      <c r="L11" s="165"/>
      <c r="M11" s="165"/>
      <c r="N11" s="165"/>
      <c r="O11" s="165"/>
      <c r="P11" s="165"/>
    </row>
    <row r="12" spans="2:16" hidden="1" x14ac:dyDescent="0.25">
      <c r="B12" s="1" t="s">
        <v>72</v>
      </c>
      <c r="C12" s="4" t="s">
        <v>73</v>
      </c>
      <c r="D12" t="str">
        <f>IF(B9=B12, C12, IF(B9=B13,C14, IF(B9=B11,D11)))</f>
        <v>1-14 credit hours</v>
      </c>
    </row>
    <row r="13" spans="2:16" hidden="1" x14ac:dyDescent="0.25">
      <c r="B13" s="1" t="s">
        <v>74</v>
      </c>
      <c r="C13" s="1" t="s">
        <v>75</v>
      </c>
      <c r="D13" t="str">
        <f>IF(B9=B12,C13,IF(B9=B13,C15,IF(B9=B11,D11)))</f>
        <v>15+ credit hours</v>
      </c>
    </row>
    <row r="14" spans="2:16" hidden="1" x14ac:dyDescent="0.25">
      <c r="C14" s="1" t="s">
        <v>73</v>
      </c>
      <c r="D14"/>
    </row>
    <row r="15" spans="2:16" hidden="1" x14ac:dyDescent="0.25">
      <c r="C15" s="1" t="s">
        <v>75</v>
      </c>
    </row>
    <row r="16" spans="2:16" hidden="1" x14ac:dyDescent="0.25"/>
    <row r="17" spans="2:26" hidden="1" x14ac:dyDescent="0.25"/>
    <row r="18" spans="2:26" ht="15.75" thickBot="1" x14ac:dyDescent="0.3">
      <c r="E18" s="5"/>
    </row>
    <row r="19" spans="2:26" ht="21" customHeight="1" x14ac:dyDescent="0.35">
      <c r="B19" s="160" t="s">
        <v>76</v>
      </c>
      <c r="C19" s="161"/>
      <c r="D19" s="161"/>
      <c r="E19" s="162"/>
      <c r="F19" s="18" t="s">
        <v>37</v>
      </c>
      <c r="G19" s="165" t="s">
        <v>77</v>
      </c>
      <c r="H19" s="165"/>
      <c r="I19" s="165"/>
      <c r="J19" s="165"/>
      <c r="K19" s="165"/>
      <c r="L19" s="165"/>
      <c r="M19" s="165"/>
      <c r="N19" s="165"/>
      <c r="O19" s="165"/>
      <c r="P19" s="165"/>
    </row>
    <row r="20" spans="2:26" x14ac:dyDescent="0.25">
      <c r="B20" s="35" t="s">
        <v>78</v>
      </c>
      <c r="C20" s="43" t="s">
        <v>79</v>
      </c>
      <c r="D20" s="43" t="s">
        <v>70</v>
      </c>
      <c r="E20" s="36" t="s">
        <v>76</v>
      </c>
      <c r="F20" s="18" t="s">
        <v>37</v>
      </c>
      <c r="G20" s="165"/>
      <c r="H20" s="165"/>
      <c r="I20" s="165"/>
      <c r="J20" s="165"/>
      <c r="K20" s="165"/>
      <c r="L20" s="165"/>
      <c r="M20" s="165"/>
      <c r="N20" s="165"/>
      <c r="O20" s="165"/>
      <c r="P20" s="165"/>
    </row>
    <row r="21" spans="2:26" ht="16.5" thickBot="1" x14ac:dyDescent="0.3">
      <c r="B21" s="51"/>
      <c r="C21" s="52" t="s">
        <v>71</v>
      </c>
      <c r="D21" s="50"/>
      <c r="E21" s="82" t="str">
        <f>IF(C21=C23,'University Expenses'!C4*'Educational Expenses'!D21,IF(C21=C24,'University Expenses'!C5,IF(C21=C25,'University Expenses'!C10*'Educational Expenses'!D21,IF(C21=C26,'University Expenses'!C11,IF(C21=C28,'University Expenses'!C11+'University Expenses'!C12*('Educational Expenses'!D21-18),IF(C21=C27,'University Expenses'!C5+'University Expenses'!C6*('Educational Expenses'!D21-18),IF(C21=C22,C22)))))))</f>
        <v xml:space="preserve"> </v>
      </c>
      <c r="F21" s="18" t="s">
        <v>37</v>
      </c>
      <c r="G21" s="165"/>
      <c r="H21" s="165"/>
      <c r="I21" s="165"/>
      <c r="J21" s="165"/>
      <c r="K21" s="165"/>
      <c r="L21" s="165"/>
      <c r="M21" s="165"/>
      <c r="N21" s="165"/>
      <c r="O21" s="165"/>
      <c r="P21" s="165"/>
      <c r="Z21" s="6"/>
    </row>
    <row r="22" spans="2:26" x14ac:dyDescent="0.25">
      <c r="C22" s="1" t="s">
        <v>71</v>
      </c>
      <c r="D22" s="1" t="s">
        <v>71</v>
      </c>
      <c r="G22" s="165"/>
      <c r="H22" s="165"/>
      <c r="I22" s="165"/>
      <c r="J22" s="165"/>
      <c r="K22" s="165"/>
      <c r="L22" s="165"/>
      <c r="M22" s="165"/>
      <c r="N22" s="165"/>
      <c r="O22" s="165"/>
      <c r="P22" s="165"/>
    </row>
    <row r="23" spans="2:26" hidden="1" x14ac:dyDescent="0.25">
      <c r="B23" s="1" t="s">
        <v>72</v>
      </c>
      <c r="C23" s="4" t="s">
        <v>73</v>
      </c>
      <c r="D23" t="str">
        <f>IF(B21=B23, C23, IF(B21=B24,C25, IF(B21=B22,D22)))</f>
        <v xml:space="preserve"> </v>
      </c>
    </row>
    <row r="24" spans="2:26" hidden="1" x14ac:dyDescent="0.25">
      <c r="B24" s="1" t="s">
        <v>74</v>
      </c>
      <c r="C24" s="1" t="s">
        <v>75</v>
      </c>
      <c r="D24" t="str">
        <f>IF(B21=B23,C24,IF(B21=B24,C26,IF(B21=B22,D22)))</f>
        <v xml:space="preserve"> </v>
      </c>
    </row>
    <row r="25" spans="2:26" hidden="1" x14ac:dyDescent="0.25">
      <c r="C25" s="1" t="s">
        <v>73</v>
      </c>
      <c r="D25"/>
    </row>
    <row r="26" spans="2:26" hidden="1" x14ac:dyDescent="0.25">
      <c r="C26" s="1" t="s">
        <v>75</v>
      </c>
    </row>
    <row r="27" spans="2:26" hidden="1" x14ac:dyDescent="0.25"/>
    <row r="29" spans="2:26" ht="15.75" thickBot="1" x14ac:dyDescent="0.3"/>
    <row r="30" spans="2:26" ht="21" x14ac:dyDescent="0.35">
      <c r="B30" s="160" t="s">
        <v>80</v>
      </c>
      <c r="C30" s="161"/>
      <c r="D30" s="161"/>
      <c r="E30" s="162"/>
      <c r="F30" s="18" t="s">
        <v>37</v>
      </c>
      <c r="G30" s="165" t="s">
        <v>81</v>
      </c>
      <c r="H30" s="165"/>
      <c r="I30" s="165"/>
      <c r="J30" s="165"/>
      <c r="K30" s="165"/>
      <c r="L30" s="165"/>
      <c r="M30" s="165"/>
      <c r="N30" s="165"/>
      <c r="O30" s="165"/>
      <c r="P30" s="165"/>
      <c r="V30" s="13"/>
    </row>
    <row r="31" spans="2:26" x14ac:dyDescent="0.25">
      <c r="B31" s="184" t="s">
        <v>82</v>
      </c>
      <c r="C31" s="185"/>
      <c r="D31" s="185"/>
      <c r="E31" s="122" t="s">
        <v>83</v>
      </c>
      <c r="F31" s="18" t="s">
        <v>37</v>
      </c>
      <c r="G31" s="165"/>
      <c r="H31" s="165"/>
      <c r="I31" s="165"/>
      <c r="J31" s="165"/>
      <c r="K31" s="165"/>
      <c r="L31" s="165"/>
      <c r="M31" s="165"/>
      <c r="N31" s="165"/>
      <c r="O31" s="165"/>
      <c r="P31" s="165"/>
    </row>
    <row r="32" spans="2:26" x14ac:dyDescent="0.25">
      <c r="B32" s="172" t="s">
        <v>84</v>
      </c>
      <c r="C32" s="173"/>
      <c r="D32" s="55">
        <v>35</v>
      </c>
      <c r="E32" s="128"/>
      <c r="F32" s="18" t="s">
        <v>37</v>
      </c>
      <c r="G32" s="165"/>
      <c r="H32" s="165"/>
      <c r="I32" s="165"/>
      <c r="J32" s="165"/>
      <c r="K32" s="165"/>
      <c r="L32" s="165"/>
      <c r="M32" s="165"/>
      <c r="N32" s="165"/>
      <c r="O32" s="165"/>
      <c r="P32" s="165"/>
    </row>
    <row r="33" spans="2:17" x14ac:dyDescent="0.25">
      <c r="B33" s="172" t="s">
        <v>85</v>
      </c>
      <c r="C33" s="173"/>
      <c r="D33" s="55">
        <v>150</v>
      </c>
      <c r="E33" s="128"/>
      <c r="J33" s="6"/>
    </row>
    <row r="34" spans="2:17" ht="5.0999999999999996" customHeight="1" x14ac:dyDescent="0.25">
      <c r="B34" s="180"/>
      <c r="C34" s="181"/>
      <c r="D34" s="181"/>
      <c r="E34" s="182"/>
      <c r="J34" s="6"/>
    </row>
    <row r="35" spans="2:17" x14ac:dyDescent="0.25">
      <c r="B35" s="170" t="s">
        <v>86</v>
      </c>
      <c r="C35" s="171"/>
      <c r="D35" s="171"/>
      <c r="E35" s="183"/>
      <c r="J35" s="6"/>
    </row>
    <row r="36" spans="2:17" x14ac:dyDescent="0.25">
      <c r="B36" s="172" t="s">
        <v>87</v>
      </c>
      <c r="C36" s="173"/>
      <c r="D36" s="55">
        <v>100</v>
      </c>
      <c r="E36" s="128"/>
      <c r="J36" s="6"/>
    </row>
    <row r="37" spans="2:17" x14ac:dyDescent="0.25">
      <c r="B37" s="172" t="s">
        <v>88</v>
      </c>
      <c r="C37" s="173"/>
      <c r="D37" s="55">
        <v>129</v>
      </c>
      <c r="E37" s="128"/>
      <c r="J37" s="6"/>
    </row>
    <row r="38" spans="2:17" ht="5.0999999999999996" customHeight="1" x14ac:dyDescent="0.25">
      <c r="B38" s="177"/>
      <c r="C38" s="178"/>
      <c r="D38" s="178"/>
      <c r="E38" s="179"/>
      <c r="J38" s="6"/>
    </row>
    <row r="39" spans="2:17" ht="15.75" thickBot="1" x14ac:dyDescent="0.3">
      <c r="B39" s="168" t="s">
        <v>89</v>
      </c>
      <c r="C39" s="169"/>
      <c r="D39" s="169"/>
      <c r="E39" s="81">
        <f>SUMIF(E32:E33,"Yes",D32:D33)+SUMIF(E36:E37,"Yes",D36:D37)</f>
        <v>0</v>
      </c>
      <c r="J39" s="6"/>
    </row>
    <row r="40" spans="2:17" x14ac:dyDescent="0.25">
      <c r="B40" s="78"/>
      <c r="C40" s="78"/>
      <c r="D40" s="78"/>
      <c r="E40" s="61"/>
      <c r="J40" s="79"/>
    </row>
    <row r="41" spans="2:17" ht="15.75" thickBot="1" x14ac:dyDescent="0.3">
      <c r="J41" s="6"/>
    </row>
    <row r="42" spans="2:17" ht="21" x14ac:dyDescent="0.35">
      <c r="B42" s="160" t="s">
        <v>90</v>
      </c>
      <c r="C42" s="161"/>
      <c r="D42" s="161"/>
      <c r="E42" s="161"/>
      <c r="F42" s="162"/>
      <c r="G42" s="18" t="s">
        <v>37</v>
      </c>
      <c r="H42" s="165" t="s">
        <v>91</v>
      </c>
      <c r="I42" s="165"/>
      <c r="J42" s="165"/>
      <c r="K42" s="165"/>
      <c r="L42" s="165"/>
      <c r="M42" s="165"/>
      <c r="N42" s="165"/>
      <c r="O42" s="165"/>
      <c r="P42" s="165"/>
      <c r="Q42" s="165"/>
    </row>
    <row r="43" spans="2:17" ht="45" x14ac:dyDescent="0.25">
      <c r="B43" s="170" t="s">
        <v>92</v>
      </c>
      <c r="C43" s="171"/>
      <c r="D43" s="62" t="s">
        <v>93</v>
      </c>
      <c r="E43" s="62" t="s">
        <v>83</v>
      </c>
      <c r="F43" s="57" t="s">
        <v>94</v>
      </c>
      <c r="G43" s="18" t="s">
        <v>37</v>
      </c>
      <c r="H43" s="165"/>
      <c r="I43" s="165"/>
      <c r="J43" s="165"/>
      <c r="K43" s="165"/>
      <c r="L43" s="165"/>
      <c r="M43" s="165"/>
      <c r="N43" s="165"/>
      <c r="O43" s="165"/>
      <c r="P43" s="165"/>
      <c r="Q43" s="165"/>
    </row>
    <row r="44" spans="2:17" x14ac:dyDescent="0.25">
      <c r="B44" s="174" t="s">
        <v>95</v>
      </c>
      <c r="C44" s="173"/>
      <c r="D44" s="55">
        <v>10.52</v>
      </c>
      <c r="E44" s="127"/>
      <c r="F44" s="128"/>
      <c r="G44" s="18" t="s">
        <v>37</v>
      </c>
      <c r="H44" s="165"/>
      <c r="I44" s="165"/>
      <c r="J44" s="165"/>
      <c r="K44" s="165"/>
      <c r="L44" s="165"/>
      <c r="M44" s="165"/>
      <c r="N44" s="165"/>
      <c r="O44" s="165"/>
      <c r="P44" s="165"/>
      <c r="Q44" s="165"/>
    </row>
    <row r="45" spans="2:17" x14ac:dyDescent="0.25">
      <c r="B45" s="174" t="s">
        <v>96</v>
      </c>
      <c r="C45" s="173"/>
      <c r="D45" s="55">
        <v>10.52</v>
      </c>
      <c r="E45" s="127"/>
      <c r="F45" s="128"/>
      <c r="I45" s="6"/>
    </row>
    <row r="46" spans="2:17" x14ac:dyDescent="0.25">
      <c r="B46" s="172" t="s">
        <v>97</v>
      </c>
      <c r="C46" s="173"/>
      <c r="D46" s="55">
        <v>63.32</v>
      </c>
      <c r="E46" s="127"/>
      <c r="F46" s="128"/>
      <c r="I46" s="6"/>
    </row>
    <row r="47" spans="2:17" x14ac:dyDescent="0.25">
      <c r="B47" s="174" t="s">
        <v>98</v>
      </c>
      <c r="C47" s="173"/>
      <c r="D47" s="55">
        <v>15.8</v>
      </c>
      <c r="E47" s="127"/>
      <c r="F47" s="128"/>
    </row>
    <row r="48" spans="2:17" x14ac:dyDescent="0.25">
      <c r="B48" s="174" t="s">
        <v>99</v>
      </c>
      <c r="C48" s="173"/>
      <c r="D48" s="55">
        <v>189.08</v>
      </c>
      <c r="E48" s="127"/>
      <c r="F48" s="128"/>
    </row>
    <row r="49" spans="2:16" x14ac:dyDescent="0.25">
      <c r="B49" s="172" t="s">
        <v>100</v>
      </c>
      <c r="C49" s="173"/>
      <c r="D49" s="55">
        <v>100</v>
      </c>
      <c r="E49" s="127"/>
      <c r="F49" s="128"/>
    </row>
    <row r="50" spans="2:16" ht="5.0999999999999996" customHeight="1" x14ac:dyDescent="0.25">
      <c r="B50" s="177"/>
      <c r="C50" s="178"/>
      <c r="D50" s="178"/>
      <c r="E50" s="178"/>
      <c r="F50" s="179"/>
    </row>
    <row r="51" spans="2:16" ht="15" customHeight="1" thickBot="1" x14ac:dyDescent="0.3">
      <c r="B51" s="168" t="s">
        <v>101</v>
      </c>
      <c r="C51" s="169"/>
      <c r="D51" s="169"/>
      <c r="E51" s="175" cm="1">
        <f t="array" ref="E51">SUMPRODUCT(IF(E44:E49="Yes",D44:D49*F44:F49))</f>
        <v>0</v>
      </c>
      <c r="F51" s="176"/>
      <c r="I51" s="6"/>
    </row>
    <row r="52" spans="2:16" x14ac:dyDescent="0.25">
      <c r="E52" s="17"/>
    </row>
    <row r="53" spans="2:16" ht="15.75" thickBot="1" x14ac:dyDescent="0.3"/>
    <row r="54" spans="2:16" ht="21" x14ac:dyDescent="0.35">
      <c r="B54" s="160" t="s">
        <v>102</v>
      </c>
      <c r="C54" s="161"/>
      <c r="D54" s="161"/>
      <c r="E54" s="162"/>
      <c r="F54" s="18" t="s">
        <v>37</v>
      </c>
      <c r="G54" s="165" t="s">
        <v>103</v>
      </c>
      <c r="H54" s="188"/>
      <c r="I54" s="188"/>
      <c r="J54" s="188"/>
      <c r="K54" s="188"/>
      <c r="L54" s="188"/>
      <c r="M54" s="188"/>
      <c r="N54" s="188"/>
      <c r="O54" s="188"/>
      <c r="P54" s="188"/>
    </row>
    <row r="55" spans="2:16" x14ac:dyDescent="0.25">
      <c r="B55" s="170" t="s">
        <v>104</v>
      </c>
      <c r="C55" s="171"/>
      <c r="D55" s="58" t="s">
        <v>70</v>
      </c>
      <c r="E55" s="59" t="s">
        <v>105</v>
      </c>
      <c r="F55" s="18" t="s">
        <v>37</v>
      </c>
      <c r="G55" s="188"/>
      <c r="H55" s="188"/>
      <c r="I55" s="188"/>
      <c r="J55" s="188"/>
      <c r="K55" s="188"/>
      <c r="L55" s="188"/>
      <c r="M55" s="188"/>
      <c r="N55" s="188"/>
      <c r="O55" s="188"/>
      <c r="P55" s="188"/>
    </row>
    <row r="56" spans="2:16" ht="15.75" thickBot="1" x14ac:dyDescent="0.3">
      <c r="B56" s="186">
        <v>36.86</v>
      </c>
      <c r="C56" s="187"/>
      <c r="D56" s="80"/>
      <c r="E56" s="81">
        <f>D56*B56</f>
        <v>0</v>
      </c>
      <c r="F56" s="18" t="s">
        <v>37</v>
      </c>
      <c r="G56" s="188"/>
      <c r="H56" s="188"/>
      <c r="I56" s="188"/>
      <c r="J56" s="188"/>
      <c r="K56" s="188"/>
      <c r="L56" s="188"/>
      <c r="M56" s="188"/>
      <c r="N56" s="188"/>
      <c r="O56" s="188"/>
      <c r="P56" s="188"/>
    </row>
    <row r="57" spans="2:16" x14ac:dyDescent="0.25">
      <c r="B57" s="64"/>
      <c r="C57" s="64"/>
      <c r="D57" s="65"/>
      <c r="E57" s="61"/>
      <c r="F57" s="18"/>
      <c r="G57" s="63"/>
      <c r="H57" s="63"/>
      <c r="I57" s="63"/>
      <c r="J57" s="63"/>
      <c r="K57" s="63"/>
      <c r="L57" s="63"/>
      <c r="M57" s="63"/>
      <c r="N57" s="63"/>
      <c r="O57" s="63"/>
      <c r="P57" s="63"/>
    </row>
    <row r="58" spans="2:16" ht="15.75" thickBot="1" x14ac:dyDescent="0.3"/>
    <row r="59" spans="2:16" ht="21" x14ac:dyDescent="0.35">
      <c r="B59" s="160" t="s">
        <v>106</v>
      </c>
      <c r="C59" s="161"/>
      <c r="D59" s="161"/>
      <c r="E59" s="162"/>
      <c r="F59" s="18" t="s">
        <v>37</v>
      </c>
      <c r="G59" s="189" t="s">
        <v>107</v>
      </c>
      <c r="H59" s="190"/>
      <c r="I59" s="190"/>
      <c r="J59" s="190"/>
      <c r="K59" s="190"/>
      <c r="L59" s="190"/>
      <c r="M59" s="190"/>
      <c r="N59" s="190"/>
      <c r="O59" s="190"/>
      <c r="P59" s="191"/>
    </row>
    <row r="60" spans="2:16" ht="15.75" thickBot="1" x14ac:dyDescent="0.3">
      <c r="B60" s="198" t="s">
        <v>106</v>
      </c>
      <c r="C60" s="199"/>
      <c r="D60" s="199"/>
      <c r="E60" s="56">
        <v>0</v>
      </c>
      <c r="F60" s="18" t="s">
        <v>37</v>
      </c>
      <c r="G60" s="192"/>
      <c r="H60" s="193"/>
      <c r="I60" s="193"/>
      <c r="J60" s="193"/>
      <c r="K60" s="193"/>
      <c r="L60" s="193"/>
      <c r="M60" s="193"/>
      <c r="N60" s="193"/>
      <c r="O60" s="193"/>
      <c r="P60" s="194"/>
    </row>
    <row r="61" spans="2:16" x14ac:dyDescent="0.25">
      <c r="B61" s="60"/>
      <c r="C61" s="60"/>
      <c r="D61" s="60"/>
      <c r="E61" s="61"/>
      <c r="F61" s="18"/>
      <c r="G61" s="192"/>
      <c r="H61" s="193"/>
      <c r="I61" s="193"/>
      <c r="J61" s="193"/>
      <c r="K61" s="193"/>
      <c r="L61" s="193"/>
      <c r="M61" s="193"/>
      <c r="N61" s="193"/>
      <c r="O61" s="193"/>
      <c r="P61" s="194"/>
    </row>
    <row r="62" spans="2:16" x14ac:dyDescent="0.25">
      <c r="B62" s="60"/>
      <c r="C62" s="60"/>
      <c r="D62" s="60"/>
      <c r="E62" s="61"/>
      <c r="F62" s="18"/>
      <c r="G62" s="192"/>
      <c r="H62" s="193"/>
      <c r="I62" s="193"/>
      <c r="J62" s="193"/>
      <c r="K62" s="193"/>
      <c r="L62" s="193"/>
      <c r="M62" s="193"/>
      <c r="N62" s="193"/>
      <c r="O62" s="193"/>
      <c r="P62" s="194"/>
    </row>
    <row r="63" spans="2:16" x14ac:dyDescent="0.25">
      <c r="B63" s="60"/>
      <c r="C63" s="60"/>
      <c r="D63" s="60"/>
      <c r="E63" s="61"/>
      <c r="F63" s="18"/>
      <c r="G63" s="192"/>
      <c r="H63" s="193"/>
      <c r="I63" s="193"/>
      <c r="J63" s="193"/>
      <c r="K63" s="193"/>
      <c r="L63" s="193"/>
      <c r="M63" s="193"/>
      <c r="N63" s="193"/>
      <c r="O63" s="193"/>
      <c r="P63" s="194"/>
    </row>
    <row r="64" spans="2:16" x14ac:dyDescent="0.25">
      <c r="B64" s="60"/>
      <c r="C64" s="60"/>
      <c r="D64" s="60"/>
      <c r="E64" s="61"/>
      <c r="F64" s="18"/>
      <c r="G64" s="192"/>
      <c r="H64" s="193"/>
      <c r="I64" s="193"/>
      <c r="J64" s="193"/>
      <c r="K64" s="193"/>
      <c r="L64" s="193"/>
      <c r="M64" s="193"/>
      <c r="N64" s="193"/>
      <c r="O64" s="193"/>
      <c r="P64" s="194"/>
    </row>
    <row r="65" spans="2:26" x14ac:dyDescent="0.25">
      <c r="B65" s="60"/>
      <c r="C65" s="60"/>
      <c r="D65" s="60"/>
      <c r="E65" s="61"/>
      <c r="F65" s="18"/>
      <c r="G65" s="192"/>
      <c r="H65" s="193"/>
      <c r="I65" s="193"/>
      <c r="J65" s="193"/>
      <c r="K65" s="193"/>
      <c r="L65" s="193"/>
      <c r="M65" s="193"/>
      <c r="N65" s="193"/>
      <c r="O65" s="193"/>
      <c r="P65" s="194"/>
    </row>
    <row r="66" spans="2:26" x14ac:dyDescent="0.25">
      <c r="B66" s="60"/>
      <c r="C66" s="60"/>
      <c r="D66" s="60"/>
      <c r="E66" s="61"/>
      <c r="F66" s="18"/>
      <c r="G66" s="192"/>
      <c r="H66" s="193"/>
      <c r="I66" s="193"/>
      <c r="J66" s="193"/>
      <c r="K66" s="193"/>
      <c r="L66" s="193"/>
      <c r="M66" s="193"/>
      <c r="N66" s="193"/>
      <c r="O66" s="193"/>
      <c r="P66" s="194"/>
      <c r="Z66" s="1" t="s">
        <v>108</v>
      </c>
    </row>
    <row r="67" spans="2:26" x14ac:dyDescent="0.25">
      <c r="B67" s="60"/>
      <c r="C67" s="60"/>
      <c r="D67" s="60"/>
      <c r="E67" s="61"/>
      <c r="F67" s="18"/>
      <c r="G67" s="192"/>
      <c r="H67" s="193"/>
      <c r="I67" s="193"/>
      <c r="J67" s="193"/>
      <c r="K67" s="193"/>
      <c r="L67" s="193"/>
      <c r="M67" s="193"/>
      <c r="N67" s="193"/>
      <c r="O67" s="193"/>
      <c r="P67" s="194"/>
    </row>
    <row r="68" spans="2:26" x14ac:dyDescent="0.25">
      <c r="B68" s="60"/>
      <c r="C68" s="60"/>
      <c r="D68" s="60"/>
      <c r="E68" s="61"/>
      <c r="F68" s="18"/>
      <c r="G68" s="195"/>
      <c r="H68" s="196"/>
      <c r="I68" s="196"/>
      <c r="J68" s="196"/>
      <c r="K68" s="196"/>
      <c r="L68" s="196"/>
      <c r="M68" s="196"/>
      <c r="N68" s="196"/>
      <c r="O68" s="196"/>
      <c r="P68" s="197"/>
    </row>
    <row r="69" spans="2:26" x14ac:dyDescent="0.25">
      <c r="B69" s="60"/>
      <c r="C69" s="60"/>
      <c r="D69" s="60"/>
      <c r="E69" s="61"/>
      <c r="F69" s="18"/>
      <c r="G69" s="66"/>
      <c r="H69" s="66"/>
      <c r="I69" s="66"/>
      <c r="J69" s="66"/>
      <c r="K69" s="66"/>
      <c r="L69" s="66"/>
      <c r="M69" s="66"/>
      <c r="N69" s="66"/>
      <c r="O69" s="66"/>
      <c r="P69" s="66"/>
    </row>
    <row r="70" spans="2:26" ht="15.75" thickBot="1" x14ac:dyDescent="0.3">
      <c r="F70" s="18"/>
    </row>
    <row r="71" spans="2:26" ht="21" customHeight="1" x14ac:dyDescent="0.35">
      <c r="B71" s="160" t="s">
        <v>109</v>
      </c>
      <c r="C71" s="161"/>
      <c r="D71" s="161"/>
      <c r="E71" s="162"/>
      <c r="F71" s="18" t="s">
        <v>37</v>
      </c>
      <c r="G71" s="165" t="s">
        <v>110</v>
      </c>
      <c r="H71" s="165"/>
      <c r="I71" s="165"/>
      <c r="J71" s="165"/>
      <c r="K71" s="165"/>
      <c r="L71" s="165"/>
      <c r="M71" s="165"/>
      <c r="N71" s="165"/>
      <c r="O71" s="165"/>
      <c r="P71" s="165"/>
      <c r="Q71" s="189" t="s">
        <v>111</v>
      </c>
      <c r="R71" s="190"/>
      <c r="S71" s="190"/>
      <c r="T71" s="190"/>
      <c r="U71" s="191"/>
      <c r="V71" s="200" t="s">
        <v>112</v>
      </c>
      <c r="W71" s="201"/>
      <c r="X71" s="201"/>
      <c r="Y71" s="202"/>
    </row>
    <row r="72" spans="2:26" ht="15.75" thickBot="1" x14ac:dyDescent="0.3">
      <c r="B72" s="198" t="s">
        <v>109</v>
      </c>
      <c r="C72" s="199"/>
      <c r="D72" s="199"/>
      <c r="E72" s="56">
        <v>0</v>
      </c>
      <c r="F72" s="18" t="s">
        <v>37</v>
      </c>
      <c r="G72" s="165"/>
      <c r="H72" s="165"/>
      <c r="I72" s="165"/>
      <c r="J72" s="165"/>
      <c r="K72" s="165"/>
      <c r="L72" s="165"/>
      <c r="M72" s="165"/>
      <c r="N72" s="165"/>
      <c r="O72" s="165"/>
      <c r="P72" s="165"/>
      <c r="Q72" s="192"/>
      <c r="R72" s="193"/>
      <c r="S72" s="193"/>
      <c r="T72" s="193"/>
      <c r="U72" s="194"/>
      <c r="V72" s="6"/>
    </row>
    <row r="73" spans="2:26" x14ac:dyDescent="0.25">
      <c r="G73" s="165"/>
      <c r="H73" s="165"/>
      <c r="I73" s="165"/>
      <c r="J73" s="165"/>
      <c r="K73" s="165"/>
      <c r="L73" s="165"/>
      <c r="M73" s="165"/>
      <c r="N73" s="165"/>
      <c r="O73" s="165"/>
      <c r="P73" s="165"/>
      <c r="Q73" s="192"/>
      <c r="R73" s="193"/>
      <c r="S73" s="193"/>
      <c r="T73" s="193"/>
      <c r="U73" s="194"/>
    </row>
    <row r="74" spans="2:26" x14ac:dyDescent="0.25">
      <c r="G74" s="165"/>
      <c r="H74" s="165"/>
      <c r="I74" s="165"/>
      <c r="J74" s="165"/>
      <c r="K74" s="165"/>
      <c r="L74" s="165"/>
      <c r="M74" s="165"/>
      <c r="N74" s="165"/>
      <c r="O74" s="165"/>
      <c r="P74" s="165"/>
      <c r="Q74" s="192"/>
      <c r="R74" s="193"/>
      <c r="S74" s="193"/>
      <c r="T74" s="193"/>
      <c r="U74" s="194"/>
    </row>
    <row r="75" spans="2:26" x14ac:dyDescent="0.25">
      <c r="G75" s="165"/>
      <c r="H75" s="165"/>
      <c r="I75" s="165"/>
      <c r="J75" s="165"/>
      <c r="K75" s="165"/>
      <c r="L75" s="165"/>
      <c r="M75" s="165"/>
      <c r="N75" s="165"/>
      <c r="O75" s="165"/>
      <c r="P75" s="165"/>
      <c r="Q75" s="192"/>
      <c r="R75" s="193"/>
      <c r="S75" s="193"/>
      <c r="T75" s="193"/>
      <c r="U75" s="194"/>
    </row>
    <row r="76" spans="2:26" x14ac:dyDescent="0.25">
      <c r="F76" s="7"/>
      <c r="G76" s="165"/>
      <c r="H76" s="165"/>
      <c r="I76" s="165"/>
      <c r="J76" s="165"/>
      <c r="K76" s="165"/>
      <c r="L76" s="165"/>
      <c r="M76" s="165"/>
      <c r="N76" s="165"/>
      <c r="O76" s="165"/>
      <c r="P76" s="165"/>
      <c r="Q76" s="192"/>
      <c r="R76" s="193"/>
      <c r="S76" s="193"/>
      <c r="T76" s="193"/>
      <c r="U76" s="194"/>
    </row>
    <row r="77" spans="2:26" x14ac:dyDescent="0.25">
      <c r="F77" s="6"/>
      <c r="G77" s="165"/>
      <c r="H77" s="165"/>
      <c r="I77" s="165"/>
      <c r="J77" s="165"/>
      <c r="K77" s="165"/>
      <c r="L77" s="165"/>
      <c r="M77" s="165"/>
      <c r="N77" s="165"/>
      <c r="O77" s="165"/>
      <c r="P77" s="165"/>
      <c r="Q77" s="192"/>
      <c r="R77" s="193"/>
      <c r="S77" s="193"/>
      <c r="T77" s="193"/>
      <c r="U77" s="194"/>
    </row>
    <row r="78" spans="2:26" x14ac:dyDescent="0.25">
      <c r="G78" s="165"/>
      <c r="H78" s="165"/>
      <c r="I78" s="165"/>
      <c r="J78" s="165"/>
      <c r="K78" s="165"/>
      <c r="L78" s="165"/>
      <c r="M78" s="165"/>
      <c r="N78" s="165"/>
      <c r="O78" s="165"/>
      <c r="P78" s="165"/>
      <c r="Q78" s="192"/>
      <c r="R78" s="193"/>
      <c r="S78" s="193"/>
      <c r="T78" s="193"/>
      <c r="U78" s="194"/>
    </row>
    <row r="79" spans="2:26" x14ac:dyDescent="0.25">
      <c r="G79" s="165"/>
      <c r="H79" s="165"/>
      <c r="I79" s="165"/>
      <c r="J79" s="165"/>
      <c r="K79" s="165"/>
      <c r="L79" s="165"/>
      <c r="M79" s="165"/>
      <c r="N79" s="165"/>
      <c r="O79" s="165"/>
      <c r="P79" s="165"/>
      <c r="Q79" s="192"/>
      <c r="R79" s="193"/>
      <c r="S79" s="193"/>
      <c r="T79" s="193"/>
      <c r="U79" s="194"/>
    </row>
    <row r="80" spans="2:26" x14ac:dyDescent="0.25">
      <c r="G80" s="165"/>
      <c r="H80" s="165"/>
      <c r="I80" s="165"/>
      <c r="J80" s="165"/>
      <c r="K80" s="165"/>
      <c r="L80" s="165"/>
      <c r="M80" s="165"/>
      <c r="N80" s="165"/>
      <c r="O80" s="165"/>
      <c r="P80" s="165"/>
      <c r="Q80" s="195"/>
      <c r="R80" s="196"/>
      <c r="S80" s="196"/>
      <c r="T80" s="196"/>
      <c r="U80" s="197"/>
    </row>
  </sheetData>
  <sheetProtection sheet="1" objects="1" scenarios="1"/>
  <mergeCells count="40">
    <mergeCell ref="B72:D72"/>
    <mergeCell ref="B60:D60"/>
    <mergeCell ref="G71:P80"/>
    <mergeCell ref="Q71:U80"/>
    <mergeCell ref="V71:Y71"/>
    <mergeCell ref="B71:E71"/>
    <mergeCell ref="B55:C55"/>
    <mergeCell ref="B56:C56"/>
    <mergeCell ref="G54:P56"/>
    <mergeCell ref="B54:E54"/>
    <mergeCell ref="B59:E59"/>
    <mergeCell ref="G59:P68"/>
    <mergeCell ref="E51:F51"/>
    <mergeCell ref="B50:F50"/>
    <mergeCell ref="B1:F5"/>
    <mergeCell ref="B19:E19"/>
    <mergeCell ref="B33:C33"/>
    <mergeCell ref="B36:C36"/>
    <mergeCell ref="B37:C37"/>
    <mergeCell ref="B39:D39"/>
    <mergeCell ref="B38:E38"/>
    <mergeCell ref="B34:E34"/>
    <mergeCell ref="B35:E35"/>
    <mergeCell ref="B31:D31"/>
    <mergeCell ref="G7:P11"/>
    <mergeCell ref="G19:P22"/>
    <mergeCell ref="B7:E7"/>
    <mergeCell ref="G30:P32"/>
    <mergeCell ref="B51:D51"/>
    <mergeCell ref="B43:C43"/>
    <mergeCell ref="B30:E30"/>
    <mergeCell ref="B32:C32"/>
    <mergeCell ref="H42:Q44"/>
    <mergeCell ref="B49:C49"/>
    <mergeCell ref="B44:C44"/>
    <mergeCell ref="B45:C45"/>
    <mergeCell ref="B46:C46"/>
    <mergeCell ref="B47:C47"/>
    <mergeCell ref="B48:C48"/>
    <mergeCell ref="B42:F42"/>
  </mergeCells>
  <dataValidations count="3">
    <dataValidation type="list" allowBlank="1" showInputMessage="1" showErrorMessage="1" sqref="C9:C10" xr:uid="{00000000-0002-0000-0300-000000000000}">
      <formula1>$D$11:$D$14</formula1>
    </dataValidation>
    <dataValidation type="list" allowBlank="1" showInputMessage="1" showErrorMessage="1" sqref="B21" xr:uid="{00000000-0002-0000-0300-000001000000}">
      <formula1>$B$11:$B$13</formula1>
    </dataValidation>
    <dataValidation type="list" allowBlank="1" showInputMessage="1" showErrorMessage="1" sqref="C21" xr:uid="{00000000-0002-0000-0300-000002000000}">
      <formula1>$D$22:$D$25</formula1>
    </dataValidation>
  </dataValidations>
  <hyperlinks>
    <hyperlink ref="V71" r:id="rId1" xr:uid="{00000000-0004-0000-0300-000001000000}"/>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3"/>
  <sheetViews>
    <sheetView workbookViewId="0">
      <selection sqref="A1:I1"/>
    </sheetView>
  </sheetViews>
  <sheetFormatPr defaultColWidth="8.85546875" defaultRowHeight="15" x14ac:dyDescent="0.25"/>
  <cols>
    <col min="1" max="1" width="15.42578125" bestFit="1" customWidth="1"/>
    <col min="2" max="2" width="11.5703125" bestFit="1" customWidth="1"/>
    <col min="3" max="3" width="9" bestFit="1" customWidth="1"/>
    <col min="4" max="4" width="11.5703125" bestFit="1" customWidth="1"/>
    <col min="5" max="5" width="8.5703125" bestFit="1" customWidth="1"/>
    <col min="6" max="6" width="16.28515625" bestFit="1" customWidth="1"/>
    <col min="7" max="8" width="11.5703125" bestFit="1" customWidth="1"/>
    <col min="9" max="9" width="9" bestFit="1" customWidth="1"/>
  </cols>
  <sheetData>
    <row r="1" spans="1:9" ht="15.75" thickBot="1" x14ac:dyDescent="0.3">
      <c r="A1" s="205" t="s">
        <v>113</v>
      </c>
      <c r="B1" s="206"/>
      <c r="C1" s="206"/>
      <c r="D1" s="206"/>
      <c r="E1" s="206"/>
      <c r="F1" s="206"/>
      <c r="G1" s="206"/>
      <c r="H1" s="206"/>
      <c r="I1" s="207"/>
    </row>
    <row r="2" spans="1:9" x14ac:dyDescent="0.25">
      <c r="A2" s="203" t="s">
        <v>114</v>
      </c>
      <c r="B2" s="204"/>
      <c r="C2" s="204"/>
      <c r="D2" s="204"/>
      <c r="E2" s="204"/>
      <c r="F2" s="204" t="s">
        <v>115</v>
      </c>
      <c r="G2" s="204"/>
      <c r="H2" s="204"/>
      <c r="I2" s="208"/>
    </row>
    <row r="3" spans="1:9" x14ac:dyDescent="0.25">
      <c r="A3" s="108" t="s">
        <v>116</v>
      </c>
      <c r="B3" s="109" t="s">
        <v>21</v>
      </c>
      <c r="C3" s="109" t="s">
        <v>22</v>
      </c>
      <c r="D3" s="109" t="s">
        <v>117</v>
      </c>
      <c r="E3" s="109" t="s">
        <v>118</v>
      </c>
      <c r="F3" s="109" t="s">
        <v>119</v>
      </c>
      <c r="G3" s="109" t="s">
        <v>120</v>
      </c>
      <c r="H3" s="109" t="s">
        <v>21</v>
      </c>
      <c r="I3" s="110" t="s">
        <v>22</v>
      </c>
    </row>
    <row r="4" spans="1:9" x14ac:dyDescent="0.25">
      <c r="A4" s="111" t="s">
        <v>121</v>
      </c>
      <c r="B4" s="112">
        <v>283.45999999999998</v>
      </c>
      <c r="C4" s="112">
        <f>54.66+5.14</f>
        <v>59.8</v>
      </c>
      <c r="D4" s="112">
        <f>C4+B4</f>
        <v>343.26</v>
      </c>
      <c r="E4" s="113" t="s">
        <v>122</v>
      </c>
      <c r="F4">
        <v>11</v>
      </c>
      <c r="G4" s="112">
        <f>(B4+C4)*F4</f>
        <v>3775.8599999999997</v>
      </c>
      <c r="H4" s="112">
        <f>B4*F4</f>
        <v>3118.06</v>
      </c>
      <c r="I4" s="114">
        <f>C4*F4</f>
        <v>657.8</v>
      </c>
    </row>
    <row r="5" spans="1:9" x14ac:dyDescent="0.25">
      <c r="A5" s="111" t="s">
        <v>123</v>
      </c>
      <c r="B5" s="112">
        <v>4251.8999999999996</v>
      </c>
      <c r="C5" s="112">
        <f>819.9+77.1</f>
        <v>897</v>
      </c>
      <c r="D5" s="112">
        <f>C5+B5</f>
        <v>5148.8999999999996</v>
      </c>
      <c r="E5" s="109" t="s">
        <v>124</v>
      </c>
      <c r="G5" s="112">
        <f>(B5+C5)</f>
        <v>5148.8999999999996</v>
      </c>
      <c r="H5" s="112">
        <f>B5</f>
        <v>4251.8999999999996</v>
      </c>
      <c r="I5" s="114">
        <f>C5</f>
        <v>897</v>
      </c>
    </row>
    <row r="6" spans="1:9" x14ac:dyDescent="0.25">
      <c r="A6" s="115"/>
      <c r="B6" s="112"/>
      <c r="C6" s="112"/>
      <c r="D6" s="112"/>
      <c r="G6" s="112"/>
      <c r="H6" s="112"/>
      <c r="I6" s="114"/>
    </row>
    <row r="7" spans="1:9" x14ac:dyDescent="0.25">
      <c r="A7" s="115"/>
      <c r="B7" s="112"/>
      <c r="C7" s="112"/>
      <c r="D7" s="112"/>
      <c r="E7" s="112"/>
      <c r="F7" s="112"/>
      <c r="G7" s="112"/>
      <c r="H7" s="112"/>
      <c r="I7" s="114"/>
    </row>
    <row r="8" spans="1:9" x14ac:dyDescent="0.25">
      <c r="A8" s="203" t="s">
        <v>125</v>
      </c>
      <c r="B8" s="204"/>
      <c r="C8" s="204"/>
      <c r="D8" s="204"/>
      <c r="E8" s="204"/>
      <c r="F8" s="204" t="s">
        <v>115</v>
      </c>
      <c r="G8" s="204"/>
      <c r="H8" s="204"/>
      <c r="I8" s="208"/>
    </row>
    <row r="9" spans="1:9" x14ac:dyDescent="0.25">
      <c r="A9" s="108" t="s">
        <v>116</v>
      </c>
      <c r="B9" s="109" t="s">
        <v>21</v>
      </c>
      <c r="C9" s="109" t="s">
        <v>22</v>
      </c>
      <c r="D9" s="109"/>
      <c r="E9" s="109" t="s">
        <v>118</v>
      </c>
      <c r="F9" s="109" t="s">
        <v>119</v>
      </c>
      <c r="G9" s="109" t="s">
        <v>120</v>
      </c>
      <c r="H9" s="109" t="s">
        <v>21</v>
      </c>
      <c r="I9" s="110" t="s">
        <v>22</v>
      </c>
    </row>
    <row r="10" spans="1:9" x14ac:dyDescent="0.25">
      <c r="A10" s="111" t="s">
        <v>121</v>
      </c>
      <c r="B10" s="112">
        <v>1047.44</v>
      </c>
      <c r="C10" s="112">
        <f>54.66+5.14</f>
        <v>59.8</v>
      </c>
      <c r="D10" s="112">
        <f>C10+B10</f>
        <v>1107.24</v>
      </c>
      <c r="E10" s="113" t="s">
        <v>122</v>
      </c>
      <c r="F10">
        <v>10</v>
      </c>
      <c r="G10" s="116">
        <f>(B10+C10)*F10</f>
        <v>11072.4</v>
      </c>
      <c r="H10" s="112">
        <f>B10*F10</f>
        <v>10474.400000000001</v>
      </c>
      <c r="I10" s="114">
        <f>C10*F10</f>
        <v>598</v>
      </c>
    </row>
    <row r="11" spans="1:9" ht="15.75" thickBot="1" x14ac:dyDescent="0.3">
      <c r="A11" s="117" t="s">
        <v>123</v>
      </c>
      <c r="B11" s="118">
        <v>15711.6</v>
      </c>
      <c r="C11" s="118">
        <f>819.9+77.1</f>
        <v>897</v>
      </c>
      <c r="D11" s="118">
        <f>C11+B11</f>
        <v>16608.599999999999</v>
      </c>
      <c r="E11" s="119" t="s">
        <v>124</v>
      </c>
      <c r="F11" s="120"/>
      <c r="G11" s="118">
        <f>(B11+C11)</f>
        <v>16608.599999999999</v>
      </c>
      <c r="H11" s="118">
        <f>B11</f>
        <v>15711.6</v>
      </c>
      <c r="I11" s="121">
        <f>C11</f>
        <v>897</v>
      </c>
    </row>
    <row r="12" spans="1:9" x14ac:dyDescent="0.25">
      <c r="B12" s="16"/>
      <c r="C12" s="16"/>
      <c r="D12" s="16"/>
      <c r="G12" s="16"/>
      <c r="H12" s="16"/>
      <c r="I12" s="16"/>
    </row>
    <row r="13" spans="1:9" x14ac:dyDescent="0.25">
      <c r="B13" s="16"/>
      <c r="C13" s="16"/>
      <c r="D13" s="16"/>
      <c r="E13" s="16"/>
      <c r="F13" s="16"/>
      <c r="G13" s="16"/>
      <c r="H13" s="16"/>
      <c r="I13" s="16"/>
    </row>
  </sheetData>
  <mergeCells count="5">
    <mergeCell ref="A2:E2"/>
    <mergeCell ref="A8:E8"/>
    <mergeCell ref="A1:I1"/>
    <mergeCell ref="F2:I2"/>
    <mergeCell ref="F8:I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106"/>
  <sheetViews>
    <sheetView showGridLines="0" zoomScaleNormal="100" workbookViewId="0"/>
  </sheetViews>
  <sheetFormatPr defaultColWidth="8.5703125" defaultRowHeight="15" x14ac:dyDescent="0.25"/>
  <cols>
    <col min="1" max="1" width="8.5703125" style="1"/>
    <col min="2" max="2" width="55.85546875" style="1" bestFit="1" customWidth="1"/>
    <col min="3" max="3" width="23.42578125" style="1" bestFit="1" customWidth="1"/>
    <col min="4" max="4" width="42.140625" style="1" bestFit="1" customWidth="1"/>
    <col min="5" max="5" width="10.5703125" style="1" bestFit="1" customWidth="1"/>
    <col min="6" max="6" width="12.42578125" style="1" bestFit="1" customWidth="1"/>
    <col min="7" max="7" width="11.42578125" style="1" bestFit="1" customWidth="1"/>
    <col min="8" max="8" width="15.7109375" style="1" customWidth="1"/>
    <col min="9" max="9" width="14.5703125" style="1" bestFit="1" customWidth="1"/>
    <col min="10" max="10" width="25.5703125" style="1" bestFit="1" customWidth="1"/>
    <col min="11" max="11" width="28.28515625" style="1" bestFit="1" customWidth="1"/>
    <col min="12" max="16384" width="8.5703125" style="1"/>
  </cols>
  <sheetData>
    <row r="1" spans="2:18" x14ac:dyDescent="0.25">
      <c r="B1" s="166" t="s">
        <v>126</v>
      </c>
      <c r="C1" s="167"/>
      <c r="D1" s="167"/>
      <c r="E1" s="167"/>
      <c r="F1" s="167"/>
    </row>
    <row r="2" spans="2:18" x14ac:dyDescent="0.25">
      <c r="B2" s="167"/>
      <c r="C2" s="167"/>
      <c r="D2" s="167"/>
      <c r="E2" s="167"/>
      <c r="F2" s="167"/>
    </row>
    <row r="3" spans="2:18" x14ac:dyDescent="0.25">
      <c r="B3" s="167"/>
      <c r="C3" s="167"/>
      <c r="D3" s="167"/>
      <c r="E3" s="167"/>
      <c r="F3" s="167"/>
    </row>
    <row r="4" spans="2:18" x14ac:dyDescent="0.25">
      <c r="B4" s="167"/>
      <c r="C4" s="167"/>
      <c r="D4" s="167"/>
      <c r="E4" s="167"/>
      <c r="F4" s="167"/>
    </row>
    <row r="5" spans="2:18" x14ac:dyDescent="0.25">
      <c r="B5" s="167"/>
      <c r="C5" s="167"/>
      <c r="D5" s="167"/>
      <c r="E5" s="167"/>
      <c r="F5" s="167"/>
      <c r="R5" s="9"/>
    </row>
    <row r="6" spans="2:18" ht="15.75" thickBot="1" x14ac:dyDescent="0.3">
      <c r="L6" s="9"/>
    </row>
    <row r="7" spans="2:18" ht="21" x14ac:dyDescent="0.35">
      <c r="B7" s="160" t="s">
        <v>127</v>
      </c>
      <c r="C7" s="162"/>
      <c r="D7" s="8"/>
      <c r="F7" s="9"/>
    </row>
    <row r="8" spans="2:18" x14ac:dyDescent="0.25">
      <c r="B8" s="216" t="s">
        <v>128</v>
      </c>
      <c r="C8" s="217"/>
      <c r="F8" s="9"/>
    </row>
    <row r="9" spans="2:18" x14ac:dyDescent="0.25">
      <c r="B9" s="35" t="s">
        <v>129</v>
      </c>
      <c r="C9" s="36" t="s">
        <v>130</v>
      </c>
      <c r="F9" s="10"/>
    </row>
    <row r="10" spans="2:18" ht="16.5" thickBot="1" x14ac:dyDescent="0.3">
      <c r="B10" s="51"/>
      <c r="C10" s="82">
        <f>IF(B10=B13,C13,IF(B10=B14,C14,IF(B10=B15,C15,0)))</f>
        <v>0</v>
      </c>
    </row>
    <row r="11" spans="2:18" ht="15.75" thickBot="1" x14ac:dyDescent="0.3"/>
    <row r="12" spans="2:18" hidden="1" x14ac:dyDescent="0.25"/>
    <row r="13" spans="2:18" hidden="1" x14ac:dyDescent="0.25">
      <c r="B13" s="1" t="str">
        <f>_xlfn.CONCAT(B18,C18)</f>
        <v>Triple Occupancy *if still in triple setup by "9/6/2024"</v>
      </c>
      <c r="C13" s="2">
        <v>2400</v>
      </c>
    </row>
    <row r="14" spans="2:18" hidden="1" x14ac:dyDescent="0.25">
      <c r="B14" s="1" t="s">
        <v>131</v>
      </c>
      <c r="C14" s="2">
        <v>2800</v>
      </c>
    </row>
    <row r="15" spans="2:18" hidden="1" x14ac:dyDescent="0.25">
      <c r="B15" s="1" t="s">
        <v>132</v>
      </c>
      <c r="C15" s="2">
        <v>3750</v>
      </c>
    </row>
    <row r="16" spans="2:18" hidden="1" x14ac:dyDescent="0.25"/>
    <row r="17" spans="2:4" hidden="1" x14ac:dyDescent="0.25"/>
    <row r="18" spans="2:4" hidden="1" x14ac:dyDescent="0.25">
      <c r="B18" s="1" t="s">
        <v>133</v>
      </c>
      <c r="C18" s="83" t="s">
        <v>134</v>
      </c>
      <c r="D18" s="1" t="s">
        <v>135</v>
      </c>
    </row>
    <row r="19" spans="2:4" ht="15.75" hidden="1" thickBot="1" x14ac:dyDescent="0.3"/>
    <row r="20" spans="2:4" x14ac:dyDescent="0.25">
      <c r="B20" s="214" t="s">
        <v>136</v>
      </c>
      <c r="C20" s="215"/>
    </row>
    <row r="21" spans="2:4" x14ac:dyDescent="0.25">
      <c r="B21" s="35" t="s">
        <v>129</v>
      </c>
      <c r="C21" s="36" t="s">
        <v>130</v>
      </c>
    </row>
    <row r="22" spans="2:4" ht="16.5" thickBot="1" x14ac:dyDescent="0.3">
      <c r="B22" s="51"/>
      <c r="C22" s="82">
        <f>IF(B22=B25,C25,IF(B22=B26,C26,0))</f>
        <v>0</v>
      </c>
    </row>
    <row r="23" spans="2:4" ht="15.75" thickBot="1" x14ac:dyDescent="0.3"/>
    <row r="24" spans="2:4" hidden="1" x14ac:dyDescent="0.25"/>
    <row r="25" spans="2:4" hidden="1" x14ac:dyDescent="0.25">
      <c r="B25" s="1" t="s">
        <v>131</v>
      </c>
      <c r="C25" s="2">
        <v>2900</v>
      </c>
    </row>
    <row r="26" spans="2:4" hidden="1" x14ac:dyDescent="0.25">
      <c r="B26" s="1" t="s">
        <v>132</v>
      </c>
      <c r="C26" s="2">
        <v>3925</v>
      </c>
    </row>
    <row r="27" spans="2:4" ht="15.75" hidden="1" thickBot="1" x14ac:dyDescent="0.3"/>
    <row r="28" spans="2:4" x14ac:dyDescent="0.25">
      <c r="B28" s="214" t="s">
        <v>137</v>
      </c>
      <c r="C28" s="215"/>
    </row>
    <row r="29" spans="2:4" x14ac:dyDescent="0.25">
      <c r="B29" s="35" t="s">
        <v>129</v>
      </c>
      <c r="C29" s="36" t="s">
        <v>130</v>
      </c>
    </row>
    <row r="30" spans="2:4" ht="16.5" thickBot="1" x14ac:dyDescent="0.3">
      <c r="B30" s="51"/>
      <c r="C30" s="82">
        <f>IF(B30=B33,C33,0)</f>
        <v>0</v>
      </c>
    </row>
    <row r="31" spans="2:4" ht="15.75" thickBot="1" x14ac:dyDescent="0.3"/>
    <row r="32" spans="2:4" hidden="1" x14ac:dyDescent="0.25"/>
    <row r="33" spans="2:6" hidden="1" x14ac:dyDescent="0.25">
      <c r="B33" s="1" t="s">
        <v>138</v>
      </c>
      <c r="C33" s="2">
        <v>4050</v>
      </c>
    </row>
    <row r="34" spans="2:6" ht="15.75" hidden="1" thickBot="1" x14ac:dyDescent="0.3"/>
    <row r="35" spans="2:6" x14ac:dyDescent="0.25">
      <c r="B35" s="214" t="s">
        <v>139</v>
      </c>
      <c r="C35" s="215"/>
    </row>
    <row r="36" spans="2:6" x14ac:dyDescent="0.25">
      <c r="B36" s="35" t="s">
        <v>129</v>
      </c>
      <c r="C36" s="36" t="s">
        <v>130</v>
      </c>
    </row>
    <row r="37" spans="2:6" ht="16.5" thickBot="1" x14ac:dyDescent="0.3">
      <c r="B37" s="51"/>
      <c r="C37" s="82">
        <f>IF(B37=B40,C40,0)</f>
        <v>0</v>
      </c>
    </row>
    <row r="38" spans="2:6" ht="15.75" thickBot="1" x14ac:dyDescent="0.3"/>
    <row r="39" spans="2:6" hidden="1" x14ac:dyDescent="0.25"/>
    <row r="40" spans="2:6" hidden="1" x14ac:dyDescent="0.25">
      <c r="B40" s="1" t="s">
        <v>140</v>
      </c>
      <c r="C40" s="2">
        <v>5050</v>
      </c>
    </row>
    <row r="41" spans="2:6" ht="15.75" hidden="1" thickBot="1" x14ac:dyDescent="0.3"/>
    <row r="42" spans="2:6" x14ac:dyDescent="0.25">
      <c r="B42" s="214" t="s">
        <v>141</v>
      </c>
      <c r="C42" s="215"/>
    </row>
    <row r="43" spans="2:6" x14ac:dyDescent="0.25">
      <c r="B43" s="35" t="s">
        <v>129</v>
      </c>
      <c r="C43" s="36" t="s">
        <v>130</v>
      </c>
    </row>
    <row r="44" spans="2:6" ht="16.5" thickBot="1" x14ac:dyDescent="0.3">
      <c r="B44" s="51"/>
      <c r="C44" s="82">
        <f>IF(B44=B47,C47,IF(B44=B48,C48,IF(B44=B49,C49,0)))</f>
        <v>0</v>
      </c>
      <c r="D44" s="3"/>
    </row>
    <row r="45" spans="2:6" x14ac:dyDescent="0.25">
      <c r="E45" s="3"/>
      <c r="F45" s="3"/>
    </row>
    <row r="46" spans="2:6" hidden="1" x14ac:dyDescent="0.25"/>
    <row r="47" spans="2:6" hidden="1" x14ac:dyDescent="0.25">
      <c r="B47" s="1" t="s">
        <v>142</v>
      </c>
      <c r="C47" s="2">
        <f>D47*5</f>
        <v>4195</v>
      </c>
      <c r="D47" s="1">
        <v>839</v>
      </c>
    </row>
    <row r="48" spans="2:6" hidden="1" x14ac:dyDescent="0.25">
      <c r="B48" s="1" t="s">
        <v>143</v>
      </c>
      <c r="C48" s="2">
        <f t="shared" ref="C48:C49" si="0">D48*5</f>
        <v>4820</v>
      </c>
      <c r="D48" s="1">
        <v>964</v>
      </c>
    </row>
    <row r="49" spans="2:14" hidden="1" x14ac:dyDescent="0.25">
      <c r="B49" s="1" t="s">
        <v>144</v>
      </c>
      <c r="C49" s="2">
        <f t="shared" si="0"/>
        <v>3270</v>
      </c>
      <c r="D49" s="1">
        <v>654</v>
      </c>
    </row>
    <row r="50" spans="2:14" hidden="1" x14ac:dyDescent="0.25">
      <c r="C50" s="2"/>
    </row>
    <row r="51" spans="2:14" hidden="1" x14ac:dyDescent="0.25">
      <c r="J51" s="3"/>
    </row>
    <row r="52" spans="2:14" hidden="1" x14ac:dyDescent="0.25">
      <c r="B52" s="3"/>
      <c r="C52" s="3"/>
      <c r="D52" s="3"/>
      <c r="K52" s="3"/>
      <c r="L52" s="3"/>
    </row>
    <row r="53" spans="2:14" hidden="1" x14ac:dyDescent="0.25">
      <c r="C53" s="1" t="s">
        <v>145</v>
      </c>
      <c r="D53" s="11">
        <f>SUM(C10,C22,C30,C37,C44)</f>
        <v>0</v>
      </c>
    </row>
    <row r="54" spans="2:14" ht="15.75" thickBot="1" x14ac:dyDescent="0.3">
      <c r="D54" s="12"/>
    </row>
    <row r="55" spans="2:14" ht="21" x14ac:dyDescent="0.35">
      <c r="B55" s="160" t="s">
        <v>146</v>
      </c>
      <c r="C55" s="161"/>
      <c r="D55" s="162"/>
    </row>
    <row r="56" spans="2:14" x14ac:dyDescent="0.25">
      <c r="B56" s="210" t="s">
        <v>147</v>
      </c>
      <c r="C56" s="211"/>
      <c r="D56" s="84" t="s">
        <v>148</v>
      </c>
    </row>
    <row r="57" spans="2:14" ht="16.5" thickBot="1" x14ac:dyDescent="0.3">
      <c r="B57" s="212"/>
      <c r="C57" s="213"/>
      <c r="D57" s="82">
        <f>IF(B57=ISBLANK(0),0,VLOOKUP(B57,B59:C75,2,FALSE))</f>
        <v>0</v>
      </c>
    </row>
    <row r="59" spans="2:14" hidden="1" x14ac:dyDescent="0.25"/>
    <row r="60" spans="2:14" hidden="1" x14ac:dyDescent="0.25">
      <c r="B60" s="1" t="s">
        <v>149</v>
      </c>
      <c r="C60" s="15">
        <v>378</v>
      </c>
    </row>
    <row r="61" spans="2:14" hidden="1" x14ac:dyDescent="0.25">
      <c r="B61" s="1" t="s">
        <v>150</v>
      </c>
      <c r="C61" s="15">
        <v>378</v>
      </c>
    </row>
    <row r="62" spans="2:14" hidden="1" x14ac:dyDescent="0.25">
      <c r="B62" s="1" t="s">
        <v>151</v>
      </c>
      <c r="C62" s="15">
        <v>516</v>
      </c>
    </row>
    <row r="63" spans="2:14" hidden="1" x14ac:dyDescent="0.25">
      <c r="B63" s="1" t="s">
        <v>152</v>
      </c>
      <c r="C63" s="15">
        <v>576</v>
      </c>
      <c r="M63" s="3"/>
      <c r="N63" s="3"/>
    </row>
    <row r="64" spans="2:14" hidden="1" x14ac:dyDescent="0.25">
      <c r="B64" s="1" t="s">
        <v>153</v>
      </c>
      <c r="C64" s="15">
        <v>576</v>
      </c>
    </row>
    <row r="65" spans="2:13" hidden="1" x14ac:dyDescent="0.25">
      <c r="B65" s="1" t="s">
        <v>154</v>
      </c>
      <c r="C65" s="15">
        <v>552</v>
      </c>
    </row>
    <row r="66" spans="2:13" hidden="1" x14ac:dyDescent="0.25">
      <c r="B66" s="1" t="s">
        <v>155</v>
      </c>
      <c r="C66" s="15">
        <v>207</v>
      </c>
    </row>
    <row r="67" spans="2:13" hidden="1" x14ac:dyDescent="0.25">
      <c r="B67" s="1" t="s">
        <v>156</v>
      </c>
      <c r="C67" s="15">
        <v>276</v>
      </c>
    </row>
    <row r="68" spans="2:13" hidden="1" x14ac:dyDescent="0.25">
      <c r="B68" s="1" t="s">
        <v>157</v>
      </c>
      <c r="C68" s="15">
        <v>276</v>
      </c>
    </row>
    <row r="69" spans="2:13" hidden="1" x14ac:dyDescent="0.25">
      <c r="B69" s="1" t="s">
        <v>158</v>
      </c>
      <c r="C69" s="15">
        <v>276</v>
      </c>
    </row>
    <row r="70" spans="2:13" hidden="1" x14ac:dyDescent="0.25">
      <c r="B70" s="1" t="s">
        <v>159</v>
      </c>
      <c r="C70" s="15">
        <v>276</v>
      </c>
    </row>
    <row r="71" spans="2:13" hidden="1" x14ac:dyDescent="0.25">
      <c r="B71" s="1" t="s">
        <v>160</v>
      </c>
      <c r="C71" s="15">
        <v>276</v>
      </c>
    </row>
    <row r="72" spans="2:13" hidden="1" x14ac:dyDescent="0.25">
      <c r="B72" s="1" t="s">
        <v>161</v>
      </c>
      <c r="C72" s="15">
        <v>216</v>
      </c>
    </row>
    <row r="73" spans="2:13" hidden="1" x14ac:dyDescent="0.25">
      <c r="B73" s="1" t="s">
        <v>162</v>
      </c>
      <c r="C73" s="15">
        <v>216</v>
      </c>
    </row>
    <row r="74" spans="2:13" hidden="1" x14ac:dyDescent="0.25">
      <c r="B74" s="1" t="s">
        <v>163</v>
      </c>
      <c r="C74" s="15">
        <v>90</v>
      </c>
    </row>
    <row r="75" spans="2:13" hidden="1" x14ac:dyDescent="0.25">
      <c r="B75" s="1" t="s">
        <v>164</v>
      </c>
      <c r="C75" s="15">
        <v>48</v>
      </c>
    </row>
    <row r="76" spans="2:13" ht="15.75" thickBot="1" x14ac:dyDescent="0.3"/>
    <row r="77" spans="2:13" ht="21" x14ac:dyDescent="0.35">
      <c r="B77" s="160" t="s">
        <v>165</v>
      </c>
      <c r="C77" s="162"/>
      <c r="D77" s="18" t="s">
        <v>37</v>
      </c>
    </row>
    <row r="78" spans="2:13" s="3" customFormat="1" x14ac:dyDescent="0.25">
      <c r="B78" s="92" t="s">
        <v>166</v>
      </c>
      <c r="C78" s="84" t="s">
        <v>167</v>
      </c>
      <c r="D78" s="18" t="s">
        <v>37</v>
      </c>
      <c r="G78" s="1"/>
      <c r="H78" s="1"/>
      <c r="I78" s="1"/>
      <c r="K78" s="1"/>
      <c r="L78" s="1"/>
      <c r="M78" s="1"/>
    </row>
    <row r="79" spans="2:13" ht="15.75" x14ac:dyDescent="0.25">
      <c r="B79" s="23"/>
      <c r="C79" s="105"/>
      <c r="D79" s="18" t="s">
        <v>37</v>
      </c>
    </row>
    <row r="80" spans="2:13" hidden="1" x14ac:dyDescent="0.25">
      <c r="B80" s="88"/>
      <c r="C80" s="90"/>
      <c r="D80" s="209" t="s">
        <v>168</v>
      </c>
      <c r="E80" s="209"/>
      <c r="F80" s="1" t="s">
        <v>169</v>
      </c>
      <c r="H80" s="107" t="s">
        <v>170</v>
      </c>
    </row>
    <row r="81" spans="2:6" hidden="1" x14ac:dyDescent="0.25">
      <c r="B81" s="88" t="s">
        <v>171</v>
      </c>
      <c r="C81" s="89" t="s">
        <v>172</v>
      </c>
      <c r="D81" s="218">
        <v>2000</v>
      </c>
      <c r="E81" s="218"/>
      <c r="F81" s="99">
        <v>2200</v>
      </c>
    </row>
    <row r="82" spans="2:6" hidden="1" x14ac:dyDescent="0.25">
      <c r="B82" s="88" t="s">
        <v>173</v>
      </c>
      <c r="C82" s="89" t="s">
        <v>174</v>
      </c>
      <c r="D82" s="218">
        <v>900</v>
      </c>
      <c r="E82" s="218"/>
      <c r="F82" s="99">
        <v>500</v>
      </c>
    </row>
    <row r="83" spans="2:6" hidden="1" x14ac:dyDescent="0.25">
      <c r="B83" s="88" t="s">
        <v>175</v>
      </c>
      <c r="C83" s="89"/>
      <c r="D83" s="218">
        <v>525</v>
      </c>
      <c r="E83" s="218"/>
      <c r="F83" s="99">
        <v>0</v>
      </c>
    </row>
    <row r="84" spans="2:6" hidden="1" x14ac:dyDescent="0.25">
      <c r="B84" s="88" t="s">
        <v>176</v>
      </c>
      <c r="C84" s="89"/>
      <c r="D84" s="218">
        <v>0</v>
      </c>
      <c r="E84" s="218"/>
      <c r="F84" s="99">
        <v>0</v>
      </c>
    </row>
    <row r="85" spans="2:6" x14ac:dyDescent="0.25">
      <c r="B85" s="98" t="s">
        <v>177</v>
      </c>
      <c r="C85" s="100" t="s">
        <v>178</v>
      </c>
      <c r="D85" s="18" t="s">
        <v>37</v>
      </c>
      <c r="F85" s="2"/>
    </row>
    <row r="86" spans="2:6" x14ac:dyDescent="0.25">
      <c r="B86" s="101">
        <f>IF(ISBLANK(B79),0,VLOOKUP(B79,$B$80:$E$84,3,FALSE))</f>
        <v>0</v>
      </c>
      <c r="C86" s="102">
        <f>IF(AND(B79=B81,C79=C81),F81,IF(AND(B79=B82,C79=C81),F82,IF(AND(B79=B83,C79=C81),F83,IF(AND(B79=B84,C79=C81),F84,IF(C79=C82,0,0)))))</f>
        <v>0</v>
      </c>
      <c r="D86" s="18" t="s">
        <v>37</v>
      </c>
      <c r="F86" s="2"/>
    </row>
    <row r="87" spans="2:6" x14ac:dyDescent="0.25">
      <c r="B87" s="103">
        <v>0</v>
      </c>
      <c r="C87" s="104">
        <v>0</v>
      </c>
      <c r="D87" s="18" t="s">
        <v>37</v>
      </c>
      <c r="F87" s="14"/>
    </row>
    <row r="88" spans="2:6" ht="15.75" thickBot="1" x14ac:dyDescent="0.3">
      <c r="B88" s="91" t="s">
        <v>179</v>
      </c>
      <c r="C88" s="106">
        <f>SUM(IF(ISBLANK(B87),B86,B87),IF(ISBLANK(C87),C86,C87))</f>
        <v>0</v>
      </c>
      <c r="D88" s="18" t="s">
        <v>37</v>
      </c>
      <c r="F88" s="14"/>
    </row>
    <row r="89" spans="2:6" ht="15.75" thickBot="1" x14ac:dyDescent="0.3"/>
    <row r="90" spans="2:6" ht="21" x14ac:dyDescent="0.35">
      <c r="B90" s="160" t="s">
        <v>180</v>
      </c>
      <c r="C90" s="162"/>
      <c r="F90" s="3"/>
    </row>
    <row r="91" spans="2:6" x14ac:dyDescent="0.25">
      <c r="B91" s="92" t="s">
        <v>181</v>
      </c>
      <c r="C91" s="84" t="s">
        <v>148</v>
      </c>
    </row>
    <row r="92" spans="2:6" ht="15.75" x14ac:dyDescent="0.25">
      <c r="B92" s="22"/>
      <c r="C92" s="87">
        <f>IF(B92=B93,C93,IF(B92=B94,C94, IF(B92=B95,C95, IF(B92=B96,C96,IF(B92=B97,C97)))))</f>
        <v>0</v>
      </c>
    </row>
    <row r="93" spans="2:6" hidden="1" x14ac:dyDescent="0.25">
      <c r="B93" s="88"/>
      <c r="C93" s="89"/>
    </row>
    <row r="94" spans="2:6" hidden="1" x14ac:dyDescent="0.25">
      <c r="B94" s="88" t="s">
        <v>182</v>
      </c>
      <c r="C94" s="89">
        <v>2150</v>
      </c>
    </row>
    <row r="95" spans="2:6" hidden="1" x14ac:dyDescent="0.25">
      <c r="B95" s="88" t="s">
        <v>183</v>
      </c>
      <c r="C95" s="89">
        <v>2300</v>
      </c>
    </row>
    <row r="96" spans="2:6" hidden="1" x14ac:dyDescent="0.25">
      <c r="B96" s="88" t="s">
        <v>184</v>
      </c>
      <c r="C96" s="89">
        <v>2450</v>
      </c>
    </row>
    <row r="97" spans="2:3" hidden="1" x14ac:dyDescent="0.25">
      <c r="B97" s="88" t="s">
        <v>185</v>
      </c>
      <c r="C97" s="89">
        <v>2600</v>
      </c>
    </row>
    <row r="98" spans="2:3" hidden="1" x14ac:dyDescent="0.25">
      <c r="B98" s="88"/>
      <c r="C98" s="90"/>
    </row>
    <row r="99" spans="2:3" x14ac:dyDescent="0.25">
      <c r="B99" s="92" t="s">
        <v>186</v>
      </c>
      <c r="C99" s="84" t="s">
        <v>148</v>
      </c>
    </row>
    <row r="100" spans="2:3" ht="15.75" x14ac:dyDescent="0.25">
      <c r="B100" s="23"/>
      <c r="C100" s="93">
        <f>IF(B100=B101,C101,IF(B100=B102,C102,IF(B100=B103,C103,IF(B100=B104,C104,IF(B100=B105,C105,IF(B100=#REF!,#REF!))))))</f>
        <v>0</v>
      </c>
    </row>
    <row r="101" spans="2:3" hidden="1" x14ac:dyDescent="0.25">
      <c r="B101" s="88"/>
      <c r="C101" s="89"/>
    </row>
    <row r="102" spans="2:3" hidden="1" x14ac:dyDescent="0.25">
      <c r="B102" s="88" t="s">
        <v>187</v>
      </c>
      <c r="C102" s="89">
        <v>500</v>
      </c>
    </row>
    <row r="103" spans="2:3" hidden="1" x14ac:dyDescent="0.25">
      <c r="B103" s="88" t="s">
        <v>188</v>
      </c>
      <c r="C103" s="89">
        <v>100</v>
      </c>
    </row>
    <row r="104" spans="2:3" hidden="1" x14ac:dyDescent="0.25">
      <c r="B104" s="88" t="s">
        <v>189</v>
      </c>
      <c r="C104" s="89">
        <v>1370</v>
      </c>
    </row>
    <row r="105" spans="2:3" hidden="1" x14ac:dyDescent="0.25">
      <c r="B105" s="88" t="s">
        <v>190</v>
      </c>
      <c r="C105" s="89">
        <v>480</v>
      </c>
    </row>
    <row r="106" spans="2:3" ht="15.75" thickBot="1" x14ac:dyDescent="0.3">
      <c r="B106" s="91" t="s">
        <v>191</v>
      </c>
      <c r="C106" s="82">
        <f>SUM(C92,C100)</f>
        <v>0</v>
      </c>
    </row>
  </sheetData>
  <sheetProtection sheet="1" objects="1" scenarios="1"/>
  <mergeCells count="17">
    <mergeCell ref="D81:E81"/>
    <mergeCell ref="D82:E82"/>
    <mergeCell ref="D83:E83"/>
    <mergeCell ref="D84:E84"/>
    <mergeCell ref="B90:C90"/>
    <mergeCell ref="B77:C77"/>
    <mergeCell ref="D80:E80"/>
    <mergeCell ref="B1:F5"/>
    <mergeCell ref="B56:C56"/>
    <mergeCell ref="B57:C57"/>
    <mergeCell ref="B42:C42"/>
    <mergeCell ref="B55:D55"/>
    <mergeCell ref="B7:C7"/>
    <mergeCell ref="B8:C8"/>
    <mergeCell ref="B20:C20"/>
    <mergeCell ref="B35:C35"/>
    <mergeCell ref="B28:C28"/>
  </mergeCells>
  <dataValidations count="10">
    <dataValidation type="list" allowBlank="1" showInputMessage="1" showErrorMessage="1" sqref="B79" xr:uid="{00000000-0002-0000-0500-000003000000}">
      <formula1>$B$80:$B$84</formula1>
    </dataValidation>
    <dataValidation type="list" allowBlank="1" showInputMessage="1" showErrorMessage="1" sqref="B92" xr:uid="{00000000-0002-0000-0500-000007000000}">
      <formula1>$B$93:$B$97</formula1>
    </dataValidation>
    <dataValidation type="list" allowBlank="1" showInputMessage="1" showErrorMessage="1" sqref="B100" xr:uid="{00000000-0002-0000-0500-000006000000}">
      <formula1>$B$101:$B$105</formula1>
    </dataValidation>
    <dataValidation type="list" allowBlank="1" showInputMessage="1" showErrorMessage="1" sqref="B10" xr:uid="{4B0F14E5-F9C1-48CE-B920-D3377099A8BC}">
      <formula1>$B$12:$B$15</formula1>
    </dataValidation>
    <dataValidation type="list" allowBlank="1" showInputMessage="1" showErrorMessage="1" sqref="B22" xr:uid="{EFB1428E-2037-423E-953F-3D9E8F33CA7A}">
      <formula1>$B$24:$B$26</formula1>
    </dataValidation>
    <dataValidation type="list" allowBlank="1" showInputMessage="1" showErrorMessage="1" sqref="B30" xr:uid="{3B2BC57C-F85D-438E-8843-68E4E16B6B9D}">
      <formula1>$B$32:$B$33</formula1>
    </dataValidation>
    <dataValidation type="list" allowBlank="1" showInputMessage="1" showErrorMessage="1" sqref="B37" xr:uid="{BEF94EFF-FD95-4F17-A165-1B862CC8021B}">
      <formula1>$B$39:$B$40</formula1>
    </dataValidation>
    <dataValidation type="list" allowBlank="1" showInputMessage="1" showErrorMessage="1" sqref="B44" xr:uid="{EBD014EC-E70C-4E47-8CD0-6804448E446F}">
      <formula1>$B$46:$B$49</formula1>
    </dataValidation>
    <dataValidation type="list" allowBlank="1" showInputMessage="1" showErrorMessage="1" sqref="B57" xr:uid="{BC925617-B382-4136-8579-DB5AB9EE9169}">
      <formula1>$B$59:$B$75</formula1>
    </dataValidation>
    <dataValidation type="list" allowBlank="1" showInputMessage="1" showErrorMessage="1" sqref="C79" xr:uid="{00000000-0002-0000-0500-000005000000}">
      <formula1>$C$80:$C$82</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40"/>
  <sheetViews>
    <sheetView showGridLines="0" zoomScaleNormal="100" workbookViewId="0"/>
  </sheetViews>
  <sheetFormatPr defaultColWidth="8.5703125" defaultRowHeight="15" x14ac:dyDescent="0.25"/>
  <cols>
    <col min="1" max="1" width="5.7109375" style="1" customWidth="1"/>
    <col min="2" max="2" width="29.5703125" style="1" bestFit="1" customWidth="1"/>
    <col min="3" max="3" width="17.7109375" style="1" bestFit="1" customWidth="1"/>
    <col min="4" max="4" width="18.5703125" style="1" bestFit="1" customWidth="1"/>
    <col min="5" max="5" width="15.7109375" style="1" bestFit="1" customWidth="1"/>
    <col min="6" max="6" width="3.85546875" style="1" bestFit="1" customWidth="1"/>
    <col min="7" max="17" width="8.5703125" style="1"/>
    <col min="18" max="18" width="7.28515625" style="1" hidden="1" customWidth="1"/>
    <col min="19" max="16384" width="8.5703125" style="1"/>
  </cols>
  <sheetData>
    <row r="1" spans="2:18" x14ac:dyDescent="0.25">
      <c r="B1" s="219" t="s">
        <v>192</v>
      </c>
      <c r="C1" s="220"/>
      <c r="D1" s="220"/>
      <c r="E1" s="220"/>
      <c r="F1" s="220"/>
    </row>
    <row r="2" spans="2:18" x14ac:dyDescent="0.25">
      <c r="B2" s="220"/>
      <c r="C2" s="220"/>
      <c r="D2" s="220"/>
      <c r="E2" s="220"/>
      <c r="F2" s="220"/>
    </row>
    <row r="3" spans="2:18" x14ac:dyDescent="0.25">
      <c r="B3" s="220"/>
      <c r="C3" s="220"/>
      <c r="D3" s="220"/>
      <c r="E3" s="220"/>
      <c r="F3" s="220"/>
    </row>
    <row r="4" spans="2:18" x14ac:dyDescent="0.25">
      <c r="B4" s="220"/>
      <c r="C4" s="220"/>
      <c r="D4" s="220"/>
      <c r="E4" s="220"/>
      <c r="F4" s="220"/>
    </row>
    <row r="5" spans="2:18" x14ac:dyDescent="0.25">
      <c r="B5" s="220"/>
      <c r="C5" s="220"/>
      <c r="D5" s="220"/>
      <c r="E5" s="220"/>
      <c r="F5" s="220"/>
    </row>
    <row r="6" spans="2:18" ht="15.75" thickBot="1" x14ac:dyDescent="0.3"/>
    <row r="7" spans="2:18" ht="21" customHeight="1" x14ac:dyDescent="0.35">
      <c r="B7" s="160" t="s">
        <v>192</v>
      </c>
      <c r="C7" s="161"/>
      <c r="D7" s="161"/>
      <c r="E7" s="162"/>
      <c r="F7" s="24" t="s">
        <v>37</v>
      </c>
      <c r="G7" s="165" t="s">
        <v>193</v>
      </c>
      <c r="H7" s="165"/>
      <c r="I7" s="165"/>
      <c r="J7" s="165"/>
      <c r="K7" s="165"/>
      <c r="L7" s="165"/>
      <c r="M7" s="165"/>
      <c r="N7" s="165"/>
      <c r="O7" s="165"/>
    </row>
    <row r="8" spans="2:18" x14ac:dyDescent="0.25">
      <c r="B8" s="29" t="s">
        <v>194</v>
      </c>
      <c r="C8" s="30" t="s">
        <v>195</v>
      </c>
      <c r="D8" s="30" t="s">
        <v>130</v>
      </c>
      <c r="E8" s="39" t="s">
        <v>196</v>
      </c>
      <c r="F8" s="24" t="s">
        <v>37</v>
      </c>
      <c r="G8" s="165"/>
      <c r="H8" s="165"/>
      <c r="I8" s="165"/>
      <c r="J8" s="165"/>
      <c r="K8" s="165"/>
      <c r="L8" s="165"/>
      <c r="M8" s="165"/>
      <c r="N8" s="165"/>
      <c r="O8" s="165"/>
    </row>
    <row r="9" spans="2:18" x14ac:dyDescent="0.25">
      <c r="B9" s="29" t="s">
        <v>197</v>
      </c>
      <c r="C9" s="94">
        <v>0</v>
      </c>
      <c r="D9" s="94">
        <v>0</v>
      </c>
      <c r="E9" s="97">
        <v>0</v>
      </c>
      <c r="F9" s="24" t="s">
        <v>37</v>
      </c>
      <c r="G9" s="165"/>
      <c r="H9" s="165"/>
      <c r="I9" s="165"/>
      <c r="J9" s="165"/>
      <c r="K9" s="165"/>
      <c r="L9" s="165"/>
      <c r="M9" s="165"/>
      <c r="N9" s="165"/>
      <c r="O9" s="165"/>
      <c r="R9" s="123">
        <f>C9+(D9/5)</f>
        <v>0</v>
      </c>
    </row>
    <row r="10" spans="2:18" x14ac:dyDescent="0.25">
      <c r="B10" s="29" t="s">
        <v>198</v>
      </c>
      <c r="C10" s="94">
        <v>0</v>
      </c>
      <c r="D10" s="94">
        <v>0</v>
      </c>
      <c r="E10" s="97">
        <v>0</v>
      </c>
      <c r="F10" s="24" t="s">
        <v>37</v>
      </c>
      <c r="G10" s="165"/>
      <c r="H10" s="165"/>
      <c r="I10" s="165"/>
      <c r="J10" s="165"/>
      <c r="K10" s="165"/>
      <c r="L10" s="165"/>
      <c r="M10" s="165"/>
      <c r="N10" s="165"/>
      <c r="O10" s="165"/>
      <c r="R10" s="123">
        <f t="shared" ref="R10:R38" si="0">C10+(D10/5)</f>
        <v>0</v>
      </c>
    </row>
    <row r="11" spans="2:18" x14ac:dyDescent="0.25">
      <c r="B11" s="29" t="s">
        <v>199</v>
      </c>
      <c r="C11" s="94">
        <v>0</v>
      </c>
      <c r="D11" s="94">
        <v>0</v>
      </c>
      <c r="E11" s="97">
        <v>0</v>
      </c>
      <c r="F11" s="24" t="s">
        <v>37</v>
      </c>
      <c r="G11" s="165"/>
      <c r="H11" s="165"/>
      <c r="I11" s="165"/>
      <c r="J11" s="165"/>
      <c r="K11" s="165"/>
      <c r="L11" s="165"/>
      <c r="M11" s="165"/>
      <c r="N11" s="165"/>
      <c r="O11" s="165"/>
      <c r="R11" s="123">
        <f t="shared" si="0"/>
        <v>0</v>
      </c>
    </row>
    <row r="12" spans="2:18" x14ac:dyDescent="0.25">
      <c r="B12" s="29" t="s">
        <v>200</v>
      </c>
      <c r="C12" s="94">
        <v>0</v>
      </c>
      <c r="D12" s="94">
        <v>0</v>
      </c>
      <c r="E12" s="97">
        <v>0</v>
      </c>
      <c r="F12" s="24" t="s">
        <v>37</v>
      </c>
      <c r="G12" s="165"/>
      <c r="H12" s="165"/>
      <c r="I12" s="165"/>
      <c r="J12" s="165"/>
      <c r="K12" s="165"/>
      <c r="L12" s="165"/>
      <c r="M12" s="165"/>
      <c r="N12" s="165"/>
      <c r="O12" s="165"/>
      <c r="R12" s="123">
        <f t="shared" si="0"/>
        <v>0</v>
      </c>
    </row>
    <row r="13" spans="2:18" x14ac:dyDescent="0.25">
      <c r="B13" s="29" t="s">
        <v>201</v>
      </c>
      <c r="C13" s="94">
        <v>0</v>
      </c>
      <c r="D13" s="94">
        <v>0</v>
      </c>
      <c r="E13" s="97">
        <v>0</v>
      </c>
      <c r="F13" s="24" t="s">
        <v>37</v>
      </c>
      <c r="G13" s="165"/>
      <c r="H13" s="165"/>
      <c r="I13" s="165"/>
      <c r="J13" s="165"/>
      <c r="K13" s="165"/>
      <c r="L13" s="165"/>
      <c r="M13" s="165"/>
      <c r="N13" s="165"/>
      <c r="O13" s="165"/>
      <c r="R13" s="123">
        <f t="shared" si="0"/>
        <v>0</v>
      </c>
    </row>
    <row r="14" spans="2:18" x14ac:dyDescent="0.25">
      <c r="B14" s="29" t="s">
        <v>202</v>
      </c>
      <c r="C14" s="94">
        <v>0</v>
      </c>
      <c r="D14" s="94">
        <v>0</v>
      </c>
      <c r="E14" s="97">
        <v>0</v>
      </c>
      <c r="F14" s="24" t="s">
        <v>37</v>
      </c>
      <c r="G14" s="165"/>
      <c r="H14" s="165"/>
      <c r="I14" s="165"/>
      <c r="J14" s="165"/>
      <c r="K14" s="165"/>
      <c r="L14" s="165"/>
      <c r="M14" s="165"/>
      <c r="N14" s="165"/>
      <c r="O14" s="165"/>
      <c r="R14" s="123">
        <f t="shared" si="0"/>
        <v>0</v>
      </c>
    </row>
    <row r="15" spans="2:18" x14ac:dyDescent="0.25">
      <c r="B15" s="29" t="s">
        <v>203</v>
      </c>
      <c r="C15" s="94">
        <v>0</v>
      </c>
      <c r="D15" s="94">
        <v>0</v>
      </c>
      <c r="E15" s="97">
        <v>0</v>
      </c>
      <c r="F15" s="24" t="s">
        <v>37</v>
      </c>
      <c r="G15" s="165"/>
      <c r="H15" s="165"/>
      <c r="I15" s="165"/>
      <c r="J15" s="165"/>
      <c r="K15" s="165"/>
      <c r="L15" s="165"/>
      <c r="M15" s="165"/>
      <c r="N15" s="165"/>
      <c r="O15" s="165"/>
      <c r="R15" s="123">
        <f t="shared" si="0"/>
        <v>0</v>
      </c>
    </row>
    <row r="16" spans="2:18" x14ac:dyDescent="0.25">
      <c r="B16" s="29" t="s">
        <v>204</v>
      </c>
      <c r="C16" s="94">
        <v>0</v>
      </c>
      <c r="D16" s="94">
        <v>0</v>
      </c>
      <c r="E16" s="97">
        <v>0</v>
      </c>
      <c r="F16" s="24" t="s">
        <v>37</v>
      </c>
      <c r="G16" s="165"/>
      <c r="H16" s="165"/>
      <c r="I16" s="165"/>
      <c r="J16" s="165"/>
      <c r="K16" s="165"/>
      <c r="L16" s="165"/>
      <c r="M16" s="165"/>
      <c r="N16" s="165"/>
      <c r="O16" s="165"/>
      <c r="R16" s="123">
        <f t="shared" si="0"/>
        <v>0</v>
      </c>
    </row>
    <row r="17" spans="2:18" x14ac:dyDescent="0.25">
      <c r="B17" s="29" t="s">
        <v>205</v>
      </c>
      <c r="C17" s="94">
        <v>0</v>
      </c>
      <c r="D17" s="94">
        <v>0</v>
      </c>
      <c r="E17" s="97">
        <v>0</v>
      </c>
      <c r="G17" s="13"/>
      <c r="H17" s="13"/>
      <c r="I17" s="13"/>
      <c r="J17" s="13"/>
      <c r="K17" s="13"/>
      <c r="L17" s="13"/>
      <c r="M17" s="13"/>
      <c r="N17" s="13"/>
      <c r="O17" s="13"/>
      <c r="R17" s="123">
        <f t="shared" si="0"/>
        <v>0</v>
      </c>
    </row>
    <row r="18" spans="2:18" x14ac:dyDescent="0.25">
      <c r="B18" s="29" t="s">
        <v>206</v>
      </c>
      <c r="C18" s="94">
        <v>0</v>
      </c>
      <c r="D18" s="94">
        <v>0</v>
      </c>
      <c r="E18" s="97">
        <v>0</v>
      </c>
      <c r="G18" s="13"/>
      <c r="H18" s="13"/>
      <c r="I18" s="13"/>
      <c r="J18" s="13"/>
      <c r="K18" s="13"/>
      <c r="L18" s="13"/>
      <c r="M18" s="13"/>
      <c r="N18" s="13"/>
      <c r="O18" s="13"/>
      <c r="R18" s="123">
        <f t="shared" si="0"/>
        <v>0</v>
      </c>
    </row>
    <row r="19" spans="2:18" x14ac:dyDescent="0.25">
      <c r="B19" s="29" t="s">
        <v>207</v>
      </c>
      <c r="C19" s="94">
        <v>0</v>
      </c>
      <c r="D19" s="94">
        <v>0</v>
      </c>
      <c r="E19" s="97">
        <v>0</v>
      </c>
      <c r="R19" s="123">
        <f t="shared" si="0"/>
        <v>0</v>
      </c>
    </row>
    <row r="20" spans="2:18" x14ac:dyDescent="0.25">
      <c r="B20" s="29" t="s">
        <v>208</v>
      </c>
      <c r="C20" s="94">
        <v>0</v>
      </c>
      <c r="D20" s="94">
        <v>0</v>
      </c>
      <c r="E20" s="97">
        <v>0</v>
      </c>
      <c r="R20" s="123">
        <f t="shared" si="0"/>
        <v>0</v>
      </c>
    </row>
    <row r="21" spans="2:18" x14ac:dyDescent="0.25">
      <c r="B21" s="29" t="s">
        <v>209</v>
      </c>
      <c r="C21" s="94">
        <v>0</v>
      </c>
      <c r="D21" s="94">
        <v>0</v>
      </c>
      <c r="E21" s="97">
        <v>0</v>
      </c>
      <c r="R21" s="123">
        <f t="shared" si="0"/>
        <v>0</v>
      </c>
    </row>
    <row r="22" spans="2:18" x14ac:dyDescent="0.25">
      <c r="B22" s="29" t="s">
        <v>210</v>
      </c>
      <c r="C22" s="94">
        <v>0</v>
      </c>
      <c r="D22" s="94">
        <v>0</v>
      </c>
      <c r="E22" s="97">
        <v>0</v>
      </c>
      <c r="R22" s="123">
        <f t="shared" si="0"/>
        <v>0</v>
      </c>
    </row>
    <row r="23" spans="2:18" x14ac:dyDescent="0.25">
      <c r="B23" s="29" t="s">
        <v>211</v>
      </c>
      <c r="C23" s="94">
        <v>0</v>
      </c>
      <c r="D23" s="94">
        <v>0</v>
      </c>
      <c r="E23" s="97">
        <v>0</v>
      </c>
      <c r="R23" s="123">
        <f t="shared" si="0"/>
        <v>0</v>
      </c>
    </row>
    <row r="24" spans="2:18" x14ac:dyDescent="0.25">
      <c r="B24" s="29" t="s">
        <v>212</v>
      </c>
      <c r="C24" s="94">
        <v>0</v>
      </c>
      <c r="D24" s="94">
        <v>0</v>
      </c>
      <c r="E24" s="97">
        <v>0</v>
      </c>
      <c r="R24" s="123">
        <f t="shared" si="0"/>
        <v>0</v>
      </c>
    </row>
    <row r="25" spans="2:18" x14ac:dyDescent="0.25">
      <c r="B25" s="29" t="s">
        <v>213</v>
      </c>
      <c r="C25" s="94">
        <v>0</v>
      </c>
      <c r="D25" s="94">
        <v>0</v>
      </c>
      <c r="E25" s="97">
        <v>0</v>
      </c>
      <c r="R25" s="123">
        <f t="shared" si="0"/>
        <v>0</v>
      </c>
    </row>
    <row r="26" spans="2:18" x14ac:dyDescent="0.25">
      <c r="B26" s="29" t="s">
        <v>214</v>
      </c>
      <c r="C26" s="94">
        <v>0</v>
      </c>
      <c r="D26" s="94">
        <v>0</v>
      </c>
      <c r="E26" s="97">
        <v>0</v>
      </c>
      <c r="R26" s="123">
        <f t="shared" si="0"/>
        <v>0</v>
      </c>
    </row>
    <row r="27" spans="2:18" x14ac:dyDescent="0.25">
      <c r="B27" s="29" t="s">
        <v>215</v>
      </c>
      <c r="C27" s="94">
        <v>0</v>
      </c>
      <c r="D27" s="94">
        <v>0</v>
      </c>
      <c r="E27" s="97">
        <v>0</v>
      </c>
      <c r="R27" s="123">
        <f t="shared" si="0"/>
        <v>0</v>
      </c>
    </row>
    <row r="28" spans="2:18" x14ac:dyDescent="0.25">
      <c r="B28" s="29" t="s">
        <v>216</v>
      </c>
      <c r="C28" s="94">
        <v>0</v>
      </c>
      <c r="D28" s="94">
        <v>0</v>
      </c>
      <c r="E28" s="97">
        <v>0</v>
      </c>
      <c r="R28" s="123">
        <f t="shared" si="0"/>
        <v>0</v>
      </c>
    </row>
    <row r="29" spans="2:18" x14ac:dyDescent="0.25">
      <c r="B29" s="29" t="s">
        <v>217</v>
      </c>
      <c r="C29" s="94">
        <v>0</v>
      </c>
      <c r="D29" s="94">
        <v>0</v>
      </c>
      <c r="E29" s="97">
        <v>0</v>
      </c>
      <c r="R29" s="123">
        <f t="shared" si="0"/>
        <v>0</v>
      </c>
    </row>
    <row r="30" spans="2:18" x14ac:dyDescent="0.25">
      <c r="B30" s="29" t="s">
        <v>218</v>
      </c>
      <c r="C30" s="94">
        <v>0</v>
      </c>
      <c r="D30" s="94">
        <v>0</v>
      </c>
      <c r="E30" s="97">
        <v>0</v>
      </c>
      <c r="R30" s="123">
        <f t="shared" si="0"/>
        <v>0</v>
      </c>
    </row>
    <row r="31" spans="2:18" x14ac:dyDescent="0.25">
      <c r="B31" s="29" t="s">
        <v>219</v>
      </c>
      <c r="C31" s="94">
        <v>0</v>
      </c>
      <c r="D31" s="94">
        <v>0</v>
      </c>
      <c r="E31" s="97">
        <v>0</v>
      </c>
      <c r="R31" s="123">
        <f t="shared" si="0"/>
        <v>0</v>
      </c>
    </row>
    <row r="32" spans="2:18" x14ac:dyDescent="0.25">
      <c r="B32" s="29" t="s">
        <v>220</v>
      </c>
      <c r="C32" s="94">
        <v>0</v>
      </c>
      <c r="D32" s="94">
        <v>0</v>
      </c>
      <c r="E32" s="97">
        <v>0</v>
      </c>
      <c r="R32" s="123">
        <f t="shared" si="0"/>
        <v>0</v>
      </c>
    </row>
    <row r="33" spans="2:18" x14ac:dyDescent="0.25">
      <c r="B33" s="29" t="s">
        <v>221</v>
      </c>
      <c r="C33" s="94">
        <v>0</v>
      </c>
      <c r="D33" s="94">
        <v>0</v>
      </c>
      <c r="E33" s="97">
        <v>0</v>
      </c>
      <c r="R33" s="123">
        <f t="shared" si="0"/>
        <v>0</v>
      </c>
    </row>
    <row r="34" spans="2:18" x14ac:dyDescent="0.25">
      <c r="B34" s="29" t="s">
        <v>222</v>
      </c>
      <c r="C34" s="94">
        <v>0</v>
      </c>
      <c r="D34" s="94">
        <v>0</v>
      </c>
      <c r="E34" s="97">
        <v>0</v>
      </c>
      <c r="R34" s="123">
        <f t="shared" si="0"/>
        <v>0</v>
      </c>
    </row>
    <row r="35" spans="2:18" x14ac:dyDescent="0.25">
      <c r="B35" s="29" t="s">
        <v>223</v>
      </c>
      <c r="C35" s="94">
        <v>0</v>
      </c>
      <c r="D35" s="94">
        <v>0</v>
      </c>
      <c r="E35" s="97">
        <v>0</v>
      </c>
      <c r="R35" s="123">
        <f t="shared" si="0"/>
        <v>0</v>
      </c>
    </row>
    <row r="36" spans="2:18" x14ac:dyDescent="0.25">
      <c r="B36" s="29" t="s">
        <v>224</v>
      </c>
      <c r="C36" s="94">
        <v>0</v>
      </c>
      <c r="D36" s="94">
        <v>0</v>
      </c>
      <c r="E36" s="97">
        <v>0</v>
      </c>
      <c r="R36" s="123">
        <f t="shared" si="0"/>
        <v>0</v>
      </c>
    </row>
    <row r="37" spans="2:18" x14ac:dyDescent="0.25">
      <c r="B37" s="29" t="s">
        <v>225</v>
      </c>
      <c r="C37" s="94">
        <v>0</v>
      </c>
      <c r="D37" s="94">
        <v>0</v>
      </c>
      <c r="E37" s="97">
        <v>0</v>
      </c>
      <c r="R37" s="123">
        <f t="shared" si="0"/>
        <v>0</v>
      </c>
    </row>
    <row r="38" spans="2:18" x14ac:dyDescent="0.25">
      <c r="B38" s="29" t="s">
        <v>226</v>
      </c>
      <c r="C38" s="94">
        <v>0</v>
      </c>
      <c r="D38" s="94">
        <v>0</v>
      </c>
      <c r="E38" s="97">
        <v>0</v>
      </c>
      <c r="R38" s="123">
        <f t="shared" si="0"/>
        <v>0</v>
      </c>
    </row>
    <row r="39" spans="2:18" ht="15.75" hidden="1" thickBot="1" x14ac:dyDescent="0.3">
      <c r="B39" s="29"/>
      <c r="C39" s="95">
        <f>SUM(C9:C38)</f>
        <v>0</v>
      </c>
      <c r="D39" s="96">
        <f>SUM(D9:D38)</f>
        <v>0</v>
      </c>
      <c r="E39" s="90"/>
      <c r="R39" s="123"/>
    </row>
    <row r="40" spans="2:18" ht="15.75" thickBot="1" x14ac:dyDescent="0.3">
      <c r="B40" s="124" t="s">
        <v>227</v>
      </c>
      <c r="C40" s="221">
        <f>C39*5+D39</f>
        <v>0</v>
      </c>
      <c r="D40" s="221"/>
      <c r="E40" s="222"/>
      <c r="F40" s="24" t="s">
        <v>37</v>
      </c>
      <c r="G40" s="1" t="s">
        <v>229</v>
      </c>
      <c r="R40" s="123"/>
    </row>
  </sheetData>
  <mergeCells count="4">
    <mergeCell ref="B1:F5"/>
    <mergeCell ref="B7:E7"/>
    <mergeCell ref="C40:E40"/>
    <mergeCell ref="G7:O16"/>
  </mergeCells>
  <conditionalFormatting sqref="E9">
    <cfRule type="cellIs" dxfId="29" priority="30" operator="greaterThan">
      <formula>$R$9</formula>
    </cfRule>
  </conditionalFormatting>
  <conditionalFormatting sqref="E10">
    <cfRule type="cellIs" dxfId="28" priority="29" operator="greaterThan">
      <formula>$R$10</formula>
    </cfRule>
  </conditionalFormatting>
  <conditionalFormatting sqref="E11">
    <cfRule type="cellIs" dxfId="27" priority="28" operator="greaterThan">
      <formula>$R$11</formula>
    </cfRule>
  </conditionalFormatting>
  <conditionalFormatting sqref="E12">
    <cfRule type="cellIs" dxfId="26" priority="27" operator="greaterThan">
      <formula>$R$12</formula>
    </cfRule>
  </conditionalFormatting>
  <conditionalFormatting sqref="E13">
    <cfRule type="cellIs" dxfId="25" priority="26" operator="greaterThan">
      <formula>$R$13</formula>
    </cfRule>
  </conditionalFormatting>
  <conditionalFormatting sqref="E14">
    <cfRule type="cellIs" dxfId="24" priority="25" operator="greaterThan">
      <formula>$R$14</formula>
    </cfRule>
  </conditionalFormatting>
  <conditionalFormatting sqref="E15">
    <cfRule type="cellIs" dxfId="23" priority="24" operator="greaterThan">
      <formula>$R$15</formula>
    </cfRule>
  </conditionalFormatting>
  <conditionalFormatting sqref="E16">
    <cfRule type="cellIs" dxfId="22" priority="23" operator="greaterThan">
      <formula>$R$16</formula>
    </cfRule>
  </conditionalFormatting>
  <conditionalFormatting sqref="E17">
    <cfRule type="cellIs" dxfId="21" priority="22" operator="greaterThan">
      <formula>$R$17</formula>
    </cfRule>
  </conditionalFormatting>
  <conditionalFormatting sqref="E18">
    <cfRule type="cellIs" dxfId="20" priority="21" operator="greaterThan">
      <formula>$R$18</formula>
    </cfRule>
  </conditionalFormatting>
  <conditionalFormatting sqref="E19">
    <cfRule type="cellIs" dxfId="19" priority="20" operator="greaterThan">
      <formula>$R$19</formula>
    </cfRule>
  </conditionalFormatting>
  <conditionalFormatting sqref="E20">
    <cfRule type="cellIs" dxfId="18" priority="19" operator="greaterThan">
      <formula>$R$20</formula>
    </cfRule>
  </conditionalFormatting>
  <conditionalFormatting sqref="E21">
    <cfRule type="cellIs" dxfId="17" priority="18" operator="greaterThan">
      <formula>$R$21</formula>
    </cfRule>
  </conditionalFormatting>
  <conditionalFormatting sqref="E22">
    <cfRule type="cellIs" dxfId="16" priority="17" operator="greaterThan">
      <formula>$R$22</formula>
    </cfRule>
  </conditionalFormatting>
  <conditionalFormatting sqref="E23">
    <cfRule type="cellIs" dxfId="15" priority="16" operator="greaterThan">
      <formula>$R$23</formula>
    </cfRule>
  </conditionalFormatting>
  <conditionalFormatting sqref="E24">
    <cfRule type="cellIs" dxfId="14" priority="15" operator="greaterThan">
      <formula>$R$24</formula>
    </cfRule>
  </conditionalFormatting>
  <conditionalFormatting sqref="E25">
    <cfRule type="cellIs" dxfId="13" priority="14" operator="greaterThan">
      <formula>$R$25</formula>
    </cfRule>
  </conditionalFormatting>
  <conditionalFormatting sqref="E26">
    <cfRule type="cellIs" dxfId="12" priority="13" operator="greaterThan">
      <formula>$R$26</formula>
    </cfRule>
  </conditionalFormatting>
  <conditionalFormatting sqref="E27">
    <cfRule type="cellIs" dxfId="11" priority="12" operator="greaterThan">
      <formula>$R$27</formula>
    </cfRule>
  </conditionalFormatting>
  <conditionalFormatting sqref="E28">
    <cfRule type="cellIs" dxfId="10" priority="11" operator="greaterThan">
      <formula>$R$28</formula>
    </cfRule>
  </conditionalFormatting>
  <conditionalFormatting sqref="E29">
    <cfRule type="cellIs" dxfId="9" priority="10" operator="greaterThan">
      <formula>$R$29</formula>
    </cfRule>
  </conditionalFormatting>
  <conditionalFormatting sqref="E30">
    <cfRule type="cellIs" dxfId="8" priority="9" operator="greaterThan">
      <formula>$R$30</formula>
    </cfRule>
  </conditionalFormatting>
  <conditionalFormatting sqref="E31">
    <cfRule type="cellIs" dxfId="7" priority="8" operator="greaterThan">
      <formula>$R$31</formula>
    </cfRule>
  </conditionalFormatting>
  <conditionalFormatting sqref="E32">
    <cfRule type="cellIs" dxfId="6" priority="7" operator="greaterThan">
      <formula>$R$32</formula>
    </cfRule>
  </conditionalFormatting>
  <conditionalFormatting sqref="E33">
    <cfRule type="cellIs" dxfId="5" priority="6" operator="greaterThan">
      <formula>$R$33</formula>
    </cfRule>
  </conditionalFormatting>
  <conditionalFormatting sqref="E34">
    <cfRule type="cellIs" dxfId="4" priority="5" operator="greaterThan">
      <formula>$R$34</formula>
    </cfRule>
  </conditionalFormatting>
  <conditionalFormatting sqref="E35">
    <cfRule type="cellIs" dxfId="3" priority="4" operator="greaterThan">
      <formula>$R$35</formula>
    </cfRule>
  </conditionalFormatting>
  <conditionalFormatting sqref="E36">
    <cfRule type="cellIs" dxfId="2" priority="3" operator="greaterThan">
      <formula>$R$36</formula>
    </cfRule>
  </conditionalFormatting>
  <conditionalFormatting sqref="E37">
    <cfRule type="cellIs" dxfId="1" priority="2" operator="greaterThan">
      <formula>$R$37</formula>
    </cfRule>
  </conditionalFormatting>
  <conditionalFormatting sqref="E38">
    <cfRule type="cellIs" dxfId="0" priority="1" operator="greaterThan">
      <formula>$R$38</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8cc39a-ec14-4b69-a5f2-18bd9a842aad" xsi:nil="true"/>
    <lcf76f155ced4ddcb4097134ff3c332f xmlns="93ca73c7-e51b-4935-9fb6-ab47db701112">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84E40627952E5E41AC584EB224D66901" ma:contentTypeVersion="14" ma:contentTypeDescription="Create a new document." ma:contentTypeScope="" ma:versionID="3d1874043293f90d9326a813689a91e6">
  <xsd:schema xmlns:xsd="http://www.w3.org/2001/XMLSchema" xmlns:xs="http://www.w3.org/2001/XMLSchema" xmlns:p="http://schemas.microsoft.com/office/2006/metadata/properties" xmlns:ns2="93ca73c7-e51b-4935-9fb6-ab47db701112" xmlns:ns3="a18cc39a-ec14-4b69-a5f2-18bd9a842aad" targetNamespace="http://schemas.microsoft.com/office/2006/metadata/properties" ma:root="true" ma:fieldsID="66dbc630c9fc36ab7bb799521f82700c" ns2:_="" ns3:_="">
    <xsd:import namespace="93ca73c7-e51b-4935-9fb6-ab47db701112"/>
    <xsd:import namespace="a18cc39a-ec14-4b69-a5f2-18bd9a842a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a73c7-e51b-4935-9fb6-ab47db7011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911b813-a230-4b01-befd-2f84efefd6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8cc39a-ec14-4b69-a5f2-18bd9a842a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b5d8fc7-eb8b-4a9a-b58f-e2b42b47ac3d}" ma:internalName="TaxCatchAll" ma:showField="CatchAllData" ma:web="a18cc39a-ec14-4b69-a5f2-18bd9a842a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457E0E-B798-46BE-B8B3-64B6A76C005C}">
  <ds:schemaRefs>
    <ds:schemaRef ds:uri="http://schemas.microsoft.com/sharepoint/v3/contenttype/forms"/>
  </ds:schemaRefs>
</ds:datastoreItem>
</file>

<file path=customXml/itemProps2.xml><?xml version="1.0" encoding="utf-8"?>
<ds:datastoreItem xmlns:ds="http://schemas.openxmlformats.org/officeDocument/2006/customXml" ds:itemID="{2A348152-3CBF-4186-A93C-8F70676250CF}">
  <ds:schemaRefs>
    <ds:schemaRef ds:uri="http://schemas.microsoft.com/office/2006/documentManagement/types"/>
    <ds:schemaRef ds:uri="93ca73c7-e51b-4935-9fb6-ab47db701112"/>
    <ds:schemaRef ds:uri="http://schemas.openxmlformats.org/package/2006/metadata/core-properties"/>
    <ds:schemaRef ds:uri="http://purl.org/dc/dcmitype/"/>
    <ds:schemaRef ds:uri="http://purl.org/dc/elements/1.1/"/>
    <ds:schemaRef ds:uri="http://purl.org/dc/terms/"/>
    <ds:schemaRef ds:uri="http://schemas.microsoft.com/office/2006/metadata/properties"/>
    <ds:schemaRef ds:uri="http://schemas.microsoft.com/office/infopath/2007/PartnerControls"/>
    <ds:schemaRef ds:uri="a18cc39a-ec14-4b69-a5f2-18bd9a842aad"/>
    <ds:schemaRef ds:uri="http://www.w3.org/XML/1998/namespace"/>
  </ds:schemaRefs>
</ds:datastoreItem>
</file>

<file path=customXml/itemProps3.xml><?xml version="1.0" encoding="utf-8"?>
<ds:datastoreItem xmlns:ds="http://schemas.openxmlformats.org/officeDocument/2006/customXml" ds:itemID="{EE8A5BA2-4D89-4A89-A2A6-613D4D57AB2D}">
  <ds:schemaRefs>
    <ds:schemaRef ds:uri="http://schemas.microsoft.com/DataMashup"/>
  </ds:schemaRefs>
</ds:datastoreItem>
</file>

<file path=customXml/itemProps4.xml><?xml version="1.0" encoding="utf-8"?>
<ds:datastoreItem xmlns:ds="http://schemas.openxmlformats.org/officeDocument/2006/customXml" ds:itemID="{AC18FA0D-5296-4555-90A9-4204F2F01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a73c7-e51b-4935-9fb6-ab47db701112"/>
    <ds:schemaRef ds:uri="a18cc39a-ec14-4b69-a5f2-18bd9a842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 + Instructions</vt:lpstr>
      <vt:lpstr>Income</vt:lpstr>
      <vt:lpstr>Personal Goals</vt:lpstr>
      <vt:lpstr>Educational Expenses</vt:lpstr>
      <vt:lpstr>University Expenses</vt:lpstr>
      <vt:lpstr>College Expenses</vt:lpstr>
      <vt:lpstr>Other Expenses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Muskan Amin</dc:creator>
  <cp:keywords/>
  <dc:description/>
  <cp:lastModifiedBy>Michael Martinez</cp:lastModifiedBy>
  <cp:revision/>
  <dcterms:created xsi:type="dcterms:W3CDTF">2018-08-16T19:35:11Z</dcterms:created>
  <dcterms:modified xsi:type="dcterms:W3CDTF">2025-01-16T23:53:18Z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0x01010084E40627952E5E41AC584EB224D66901</vt:lpwstr>
  </property>
  <property fmtid="{D5CDD505-2E9C-101B-9397-08002B2CF9AE}" pid="3" name="MediaServiceImageTags">
    <vt:lpwstr/>
  </property>
</Properties>
</file>