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8_{C34D8E62-C1C2-43F9-8CE7-9EE3345E220B}" xr6:coauthVersionLast="47" xr6:coauthVersionMax="47" xr10:uidLastSave="{00000000-0000-0000-0000-000000000000}"/>
  <bookViews>
    <workbookView xWindow="-110" yWindow="-110" windowWidth="22780" windowHeight="14540" firstSheet="3" activeTab="5" xr2:uid="{00000000-000D-0000-FFFF-FFFF00000000}"/>
  </bookViews>
  <sheets>
    <sheet name="Overview" sheetId="5" r:id="rId1"/>
    <sheet name="Income" sheetId="6" r:id="rId2"/>
    <sheet name="Personal Goals" sheetId="10" r:id="rId3"/>
    <sheet name="Educational Expenses" sheetId="1" r:id="rId4"/>
    <sheet name="University Expenses" sheetId="2" state="hidden" r:id="rId5"/>
    <sheet name="College Expenses" sheetId="3" r:id="rId6"/>
    <sheet name="Other Expenses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3" l="1"/>
  <c r="H80" i="3"/>
  <c r="H79" i="3"/>
  <c r="C43" i="3"/>
  <c r="D51" i="1"/>
  <c r="C12" i="2"/>
  <c r="B12" i="2"/>
  <c r="C6" i="2"/>
  <c r="G6" i="2"/>
  <c r="B6" i="2"/>
  <c r="C40" i="3"/>
  <c r="C39" i="3"/>
  <c r="C38" i="3"/>
  <c r="C41" i="3"/>
  <c r="B90" i="3" l="1"/>
  <c r="G12" i="2" l="1"/>
  <c r="C52" i="3" l="1"/>
  <c r="B24" i="5" l="1"/>
  <c r="D6" i="1" l="1"/>
  <c r="E15" i="10"/>
  <c r="B21" i="5" s="1"/>
  <c r="E6" i="10"/>
  <c r="B20" i="5" s="1"/>
  <c r="B22" i="5" l="1"/>
  <c r="B13" i="5" l="1"/>
  <c r="C34" i="6" l="1"/>
  <c r="C31" i="6"/>
  <c r="C24" i="6"/>
  <c r="C38" i="9" l="1"/>
  <c r="B38" i="9"/>
  <c r="B39" i="9" l="1"/>
  <c r="B32" i="5" s="1"/>
  <c r="B99" i="3"/>
  <c r="B112" i="3" l="1"/>
  <c r="C83" i="3"/>
  <c r="A83" i="3"/>
  <c r="B7" i="3"/>
  <c r="C85" i="3" l="1"/>
  <c r="B30" i="5" s="1"/>
  <c r="B41" i="5" l="1"/>
  <c r="B26" i="5" l="1"/>
  <c r="D21" i="1" l="1"/>
  <c r="B23" i="5" s="1"/>
  <c r="C25" i="1"/>
  <c r="C24" i="1"/>
  <c r="C23" i="1"/>
  <c r="I12" i="2"/>
  <c r="H12" i="2"/>
  <c r="I11" i="2"/>
  <c r="H11" i="2"/>
  <c r="I10" i="2"/>
  <c r="H10" i="2"/>
  <c r="I6" i="2"/>
  <c r="H6" i="2"/>
  <c r="I5" i="2"/>
  <c r="H5" i="2"/>
  <c r="I4" i="2"/>
  <c r="H4" i="2"/>
  <c r="G4" i="2"/>
  <c r="B14" i="5" l="1"/>
  <c r="B11" i="5"/>
  <c r="C35" i="6" l="1"/>
  <c r="B12" i="5" s="1"/>
  <c r="B10" i="5"/>
  <c r="B31" i="5"/>
  <c r="B15" i="5" l="1"/>
  <c r="B38" i="5" s="1"/>
  <c r="B27" i="5"/>
  <c r="B29" i="5" l="1"/>
  <c r="B28" i="5"/>
  <c r="C10" i="1" l="1"/>
  <c r="C9" i="1"/>
  <c r="C8" i="1"/>
  <c r="B25" i="5" l="1"/>
  <c r="B33" i="5" s="1"/>
  <c r="D12" i="2"/>
  <c r="D10" i="2"/>
  <c r="D6" i="2"/>
  <c r="D4" i="2"/>
  <c r="G11" i="2"/>
  <c r="G10" i="2"/>
  <c r="G5" i="2"/>
  <c r="B39" i="5" l="1"/>
  <c r="B40" i="5" s="1"/>
</calcChain>
</file>

<file path=xl/sharedStrings.xml><?xml version="1.0" encoding="utf-8"?>
<sst xmlns="http://schemas.openxmlformats.org/spreadsheetml/2006/main" count="351" uniqueCount="286">
  <si>
    <t>Tuition</t>
  </si>
  <si>
    <t>Credit hours</t>
  </si>
  <si>
    <t>1-14 hours</t>
  </si>
  <si>
    <t>15-18 hours</t>
  </si>
  <si>
    <t>&gt;18 hours</t>
  </si>
  <si>
    <t>Tuition and fees</t>
  </si>
  <si>
    <t>Fees</t>
  </si>
  <si>
    <t>Charge</t>
  </si>
  <si>
    <t>Type</t>
  </si>
  <si>
    <t>per hour</t>
  </si>
  <si>
    <t>block</t>
  </si>
  <si>
    <t>per hour, plus block</t>
  </si>
  <si>
    <t>Number of Hours</t>
  </si>
  <si>
    <t>Out of state</t>
  </si>
  <si>
    <t>1-11 hours</t>
  </si>
  <si>
    <t>12-18 hours</t>
  </si>
  <si>
    <t>Resident</t>
  </si>
  <si>
    <t>Non-resident</t>
  </si>
  <si>
    <t>t+F</t>
  </si>
  <si>
    <t>TUITION DIFFERENTIAL</t>
  </si>
  <si>
    <t>Tuition Differential</t>
  </si>
  <si>
    <t>Emergency Medical Services</t>
  </si>
  <si>
    <t>College of Nursing</t>
  </si>
  <si>
    <t>GREEK LIFE</t>
  </si>
  <si>
    <t>ROOM AND BOARD</t>
  </si>
  <si>
    <t>PARKING</t>
  </si>
  <si>
    <t>BOOKS AND COURSE MATERIAL</t>
  </si>
  <si>
    <t>https://bookstore.unm.edu/courselistbuilder.aspx</t>
  </si>
  <si>
    <t>3. Select the Department, Course and Section for each class.</t>
  </si>
  <si>
    <t>4. Select "Choose books"</t>
  </si>
  <si>
    <t>5. Select "I will choose which books may be substituted"</t>
  </si>
  <si>
    <t xml:space="preserve">1. Go to </t>
  </si>
  <si>
    <t>2. Enter the number of credit hours you are taking.</t>
  </si>
  <si>
    <t>1. Select the relevant "Residency Status" and "Hour Category" from the drop-down menu.</t>
  </si>
  <si>
    <t>1-14 credit hours</t>
  </si>
  <si>
    <t>15-18 credit hours</t>
  </si>
  <si>
    <t>1-11 credit hours</t>
  </si>
  <si>
    <t>12-18 credit hours</t>
  </si>
  <si>
    <t>&gt;18 credit hours</t>
  </si>
  <si>
    <t xml:space="preserve"> </t>
  </si>
  <si>
    <t>UPPER DIVISION PREMIUM</t>
  </si>
  <si>
    <t>Alvarado Hall</t>
  </si>
  <si>
    <t>Coronado Hall</t>
  </si>
  <si>
    <t>Hokona Hall</t>
  </si>
  <si>
    <t>Santa Clara Hall</t>
  </si>
  <si>
    <t>Laguna DeVargas Hall</t>
  </si>
  <si>
    <t>Lobo Rainforest</t>
  </si>
  <si>
    <t>Redondo Village Apartments</t>
  </si>
  <si>
    <t>Student Residence Center</t>
  </si>
  <si>
    <t>Casas Del Rio</t>
  </si>
  <si>
    <t>Lobo Village</t>
  </si>
  <si>
    <t>Deluxe Single</t>
  </si>
  <si>
    <t>Double Occupancy</t>
  </si>
  <si>
    <t>Single Occupancy</t>
  </si>
  <si>
    <t>S Lot</t>
  </si>
  <si>
    <t>R Lot</t>
  </si>
  <si>
    <t>M Lot</t>
  </si>
  <si>
    <t>INV Lot (Lobo Rainforest)</t>
  </si>
  <si>
    <t>L Lot</t>
  </si>
  <si>
    <t>J Lot</t>
  </si>
  <si>
    <t>RIO Lot</t>
  </si>
  <si>
    <t>T Lot</t>
  </si>
  <si>
    <t>P Lot</t>
  </si>
  <si>
    <t>Y Lot</t>
  </si>
  <si>
    <t>G Lot</t>
  </si>
  <si>
    <t>Q Lot</t>
  </si>
  <si>
    <t>South Lot</t>
  </si>
  <si>
    <t>Motorcycle Permit</t>
  </si>
  <si>
    <t>Moped/Scooter Permit</t>
  </si>
  <si>
    <t>INCOME</t>
  </si>
  <si>
    <t>EXPENSES</t>
  </si>
  <si>
    <t>Upper Division Premium</t>
  </si>
  <si>
    <t>Course Fees</t>
  </si>
  <si>
    <t>Books and Course Material</t>
  </si>
  <si>
    <t>TYPE OF EXPENSE</t>
  </si>
  <si>
    <t>Greek Life</t>
  </si>
  <si>
    <t>Parking</t>
  </si>
  <si>
    <t>Room and Board</t>
  </si>
  <si>
    <t>Food</t>
  </si>
  <si>
    <t>ON CAMPUS FOOD PLANS</t>
  </si>
  <si>
    <t>Dining Dollar $500 (550 dining dollars/ 10 meal swipes)</t>
  </si>
  <si>
    <t>OTHER FOOD OPTIONS</t>
  </si>
  <si>
    <t>Job Income</t>
  </si>
  <si>
    <t>Family Contribution</t>
  </si>
  <si>
    <t>Other income</t>
  </si>
  <si>
    <t>FINANCIAL AID</t>
  </si>
  <si>
    <t>1. Login to my.unm.edu</t>
  </si>
  <si>
    <t>2. Select "Enter LoboWeb"</t>
  </si>
  <si>
    <t>4. Select "Award Info Menu"</t>
  </si>
  <si>
    <t>5. Select "Award Package for Aid Year"</t>
  </si>
  <si>
    <t>3. Select the "Financial Aid" tab</t>
  </si>
  <si>
    <t>7. Select the "Award Overview" tab</t>
  </si>
  <si>
    <t>To find out how much financial aid you have, follow these steps:</t>
  </si>
  <si>
    <t>JOB INCOME</t>
  </si>
  <si>
    <r>
      <t xml:space="preserve">On average, college students spend </t>
    </r>
    <r>
      <rPr>
        <b/>
        <u/>
        <sz val="11"/>
        <color theme="1"/>
        <rFont val="Calibri"/>
        <family val="2"/>
        <scheme val="minor"/>
      </rPr>
      <t xml:space="preserve">$600 </t>
    </r>
    <r>
      <rPr>
        <sz val="11"/>
        <color theme="1"/>
        <rFont val="Calibri"/>
        <family val="2"/>
        <scheme val="minor"/>
      </rPr>
      <t>per semester on books and course material.</t>
    </r>
  </si>
  <si>
    <t>AMOUNT</t>
  </si>
  <si>
    <t>Biweekly</t>
  </si>
  <si>
    <t>Weekly</t>
  </si>
  <si>
    <t>Monthly</t>
  </si>
  <si>
    <t>1. For each job position, select the pay period</t>
  </si>
  <si>
    <t>2. Enter the amount you receive in each pay period under "Paycheck Amount"</t>
  </si>
  <si>
    <t>FAMILY CONTRIBUTION</t>
  </si>
  <si>
    <t>OTHER INCOME</t>
  </si>
  <si>
    <t>Grants</t>
  </si>
  <si>
    <t>Scholarships</t>
  </si>
  <si>
    <t>To get an accurate amount, follow these steps:</t>
  </si>
  <si>
    <t>3. Select "Registrations and Records"</t>
  </si>
  <si>
    <t>4. Select "Account Summary by Term" under "Account Info"</t>
  </si>
  <si>
    <t>5. Add the amount for charges with detail code "F###"</t>
  </si>
  <si>
    <t>6. Enter the amount in the highlighted box below</t>
  </si>
  <si>
    <t>COURSE FEES</t>
  </si>
  <si>
    <t>To find the charge for course fees, follow these steps:</t>
  </si>
  <si>
    <t>TUITION</t>
  </si>
  <si>
    <t>&gt;18 credit  hours</t>
  </si>
  <si>
    <t>FEES</t>
  </si>
  <si>
    <t>* For more information, visit:</t>
  </si>
  <si>
    <t>https://bursar.unm.edu/documents/StudentFees2018-19.pdf</t>
  </si>
  <si>
    <t>1. Select the Hall you are living in from the drop-down menu.</t>
  </si>
  <si>
    <t>HALL TYPE</t>
  </si>
  <si>
    <t>ROOM TYPE</t>
  </si>
  <si>
    <t>COST</t>
  </si>
  <si>
    <t>Traditional Hall</t>
  </si>
  <si>
    <t>Suites</t>
  </si>
  <si>
    <t>Apartments</t>
  </si>
  <si>
    <t>4. Enter the cost in the highlighted box</t>
  </si>
  <si>
    <t>Car Insurance</t>
  </si>
  <si>
    <t>Car Payment</t>
  </si>
  <si>
    <t>Car Maintenance</t>
  </si>
  <si>
    <t>Gas</t>
  </si>
  <si>
    <t>Cell Phone</t>
  </si>
  <si>
    <t>Gym Membership</t>
  </si>
  <si>
    <t>Medication</t>
  </si>
  <si>
    <t>Health Insurance</t>
  </si>
  <si>
    <t>Travel</t>
  </si>
  <si>
    <t>Shopping</t>
  </si>
  <si>
    <t>Student Loan Payment</t>
  </si>
  <si>
    <t>1. Select your food plan from the drop-down menu, if applicable.</t>
  </si>
  <si>
    <t>2. Select your dining dollar combo from the drop-down menu, if applicable.</t>
  </si>
  <si>
    <t>Dining Dollar $100 ($105 dining dollars/ 2 meal swipes)</t>
  </si>
  <si>
    <t>Other Expenses</t>
  </si>
  <si>
    <t>TOTAL EXPENSES</t>
  </si>
  <si>
    <t>TOTAL INCOME</t>
  </si>
  <si>
    <t>BUDGET TOTAL</t>
  </si>
  <si>
    <t>Total Income</t>
  </si>
  <si>
    <t>Total Expenses</t>
  </si>
  <si>
    <t>*If your expenses exceed your income, compare your need to the loan you are taking out.</t>
  </si>
  <si>
    <t xml:space="preserve">If the loan you are taking out is more than your need, you shouldn't accept it. </t>
  </si>
  <si>
    <t>Loan</t>
  </si>
  <si>
    <t>Taking out more loans than you need increases your debt and causes unnecessary expenditure.</t>
  </si>
  <si>
    <t>4  Bed - 4 Bath</t>
  </si>
  <si>
    <t>*For Lobo Rainforest, Casas Del Rio and Lobo Village, skip to step 3.</t>
  </si>
  <si>
    <t>2. Determine the Hall Type.</t>
  </si>
  <si>
    <t>3. Use the table below to determine the cost.</t>
  </si>
  <si>
    <t>2 Bed - 1 Bath Shared</t>
  </si>
  <si>
    <t>1 Bed - 1 Bath Shared</t>
  </si>
  <si>
    <t>2 Bed - 1 Bath Private</t>
  </si>
  <si>
    <t>2 Bed - 1 Bath Private Deluxe</t>
  </si>
  <si>
    <t>1. Select your parking permit from the drop-down menu, if applicable.</t>
  </si>
  <si>
    <t>* Note that this can include students with a meal plan who buy groceries too.</t>
  </si>
  <si>
    <t>First Semester</t>
  </si>
  <si>
    <t>Interfraternity Council</t>
  </si>
  <si>
    <t>Panhellenic Council Sororities</t>
  </si>
  <si>
    <t>Multicultural Greek Council</t>
  </si>
  <si>
    <t>Second Semester or Later</t>
  </si>
  <si>
    <t>In-house</t>
  </si>
  <si>
    <t>Out-of-house</t>
  </si>
  <si>
    <t>2. If actual costs differ from costs shown below, enter it in the highlighted box.</t>
  </si>
  <si>
    <t>WiFi</t>
  </si>
  <si>
    <t>Entertainment</t>
  </si>
  <si>
    <t>Stationary</t>
  </si>
  <si>
    <t>Restaurants</t>
  </si>
  <si>
    <t>Coffee</t>
  </si>
  <si>
    <t>Laundry</t>
  </si>
  <si>
    <t>Household expenses</t>
  </si>
  <si>
    <t>Bathroom supplies</t>
  </si>
  <si>
    <t>Miscellaneous expenses</t>
  </si>
  <si>
    <t>EXPENSE</t>
  </si>
  <si>
    <t>Beauty and hygiene products</t>
  </si>
  <si>
    <t>OTHER EXPENSES</t>
  </si>
  <si>
    <t>* Budget at least $100 for miscellaneous expenses to account for unexpected expenses and emergencies.</t>
  </si>
  <si>
    <t>TOTAL EXPENSE</t>
  </si>
  <si>
    <t>1. Fill out your expenses for each line item, wherever applicable.</t>
  </si>
  <si>
    <t>HALL</t>
  </si>
  <si>
    <t>PARKING PERMIT</t>
  </si>
  <si>
    <t>GREEK ORGANIZATION</t>
  </si>
  <si>
    <t>SEMESTER IN GREEK LIFE</t>
  </si>
  <si>
    <t>HOUSING</t>
  </si>
  <si>
    <t>DUES</t>
  </si>
  <si>
    <t>INITIATION FEE</t>
  </si>
  <si>
    <t>HOUSING COST</t>
  </si>
  <si>
    <t>MONTHLY COST</t>
  </si>
  <si>
    <t>SEMESTER COST</t>
  </si>
  <si>
    <r>
      <t>DO NOT</t>
    </r>
    <r>
      <rPr>
        <sz val="11"/>
        <color theme="1"/>
        <rFont val="Calibri"/>
        <family val="2"/>
        <scheme val="minor"/>
      </rPr>
      <t xml:space="preserve"> fill both columns for the same line item.</t>
    </r>
  </si>
  <si>
    <t>Notice that you can either fill the expenses per month or per semester, whichever is convenient.</t>
  </si>
  <si>
    <t>Off-campus Rent</t>
  </si>
  <si>
    <t>1. Log in to my.unm.edu</t>
  </si>
  <si>
    <t>10. Make sure the status shows "Accepted" for all the grants and scholarships, and the loans you want</t>
  </si>
  <si>
    <t>11. If the status does not show accepted, navigate to the "Accept Award Offer" tab to accept the financial aid.</t>
  </si>
  <si>
    <r>
      <t xml:space="preserve">1. Enter the expected family contribution </t>
    </r>
    <r>
      <rPr>
        <b/>
        <u/>
        <sz val="11"/>
        <color theme="1"/>
        <rFont val="Calibri"/>
        <family val="2"/>
        <scheme val="minor"/>
      </rPr>
      <t>per semester</t>
    </r>
    <r>
      <rPr>
        <sz val="11"/>
        <color theme="1"/>
        <rFont val="Calibri"/>
        <family val="2"/>
        <scheme val="minor"/>
      </rPr>
      <t xml:space="preserve"> in the highlighted box below.</t>
    </r>
  </si>
  <si>
    <r>
      <t xml:space="preserve">1. Enter any other expected income </t>
    </r>
    <r>
      <rPr>
        <b/>
        <u/>
        <sz val="11"/>
        <color theme="1"/>
        <rFont val="Calibri"/>
        <family val="2"/>
        <scheme val="minor"/>
      </rPr>
      <t>per semester</t>
    </r>
    <r>
      <rPr>
        <sz val="11"/>
        <color theme="1"/>
        <rFont val="Calibri"/>
        <family val="2"/>
        <scheme val="minor"/>
      </rPr>
      <t xml:space="preserve"> in the highlighted box below. This could include stipends, investment returns, etc.</t>
    </r>
  </si>
  <si>
    <t>*Note that your net pay is the amount that you receive after tax deduction. Gross pay is the amount before tax deduction.</t>
  </si>
  <si>
    <t>* See the adjacent pie chart to find out where your fees are going.</t>
  </si>
  <si>
    <t xml:space="preserve">* This funding goes towards special college needs. </t>
  </si>
  <si>
    <t>1. Enter the number of upper division credit hours (300 or 400 level) you are taking.</t>
  </si>
  <si>
    <t>*These are the specific fees for courses you are taking. Some courses, like labs, have more fees than others.</t>
  </si>
  <si>
    <t>* If you are staying off-campus, skip this section and move on to "Parking".</t>
  </si>
  <si>
    <t>TYPE OF INCOME</t>
  </si>
  <si>
    <t>BUDGET SUMMARY</t>
  </si>
  <si>
    <t>SAVINGS/NEED</t>
  </si>
  <si>
    <t>FOOD PLAN</t>
  </si>
  <si>
    <t>DINING DOLLAR COMBO</t>
  </si>
  <si>
    <t>TOTAL COST</t>
  </si>
  <si>
    <t>TOTAL EXPENSE ON FOOD</t>
  </si>
  <si>
    <t>RESIDENCY STATUS</t>
  </si>
  <si>
    <t>HOUR CATERGORY</t>
  </si>
  <si>
    <t>NO. OF CREDIT HOURS</t>
  </si>
  <si>
    <t>RESIDENT STATUS</t>
  </si>
  <si>
    <t>HOUR CATEGORY</t>
  </si>
  <si>
    <t>COLLEGE</t>
  </si>
  <si>
    <t>UPPER DIVISION COURSE PREMIUM</t>
  </si>
  <si>
    <t>PREMIUM</t>
  </si>
  <si>
    <t>GRANTS</t>
  </si>
  <si>
    <t>SCHOLARSHIPS</t>
  </si>
  <si>
    <t>LOANS</t>
  </si>
  <si>
    <t>PAY PERIOD</t>
  </si>
  <si>
    <t>NET PAY</t>
  </si>
  <si>
    <t>TOTAL NET PAY</t>
  </si>
  <si>
    <t>EXPECTED FAMILY CONTRIBUTION</t>
  </si>
  <si>
    <r>
      <t xml:space="preserve">On average, students without a meal plan spend </t>
    </r>
    <r>
      <rPr>
        <b/>
        <u/>
        <sz val="11"/>
        <color theme="1"/>
        <rFont val="Calibri"/>
        <family val="2"/>
        <scheme val="minor"/>
      </rPr>
      <t>$800-1000</t>
    </r>
    <r>
      <rPr>
        <sz val="11"/>
        <color theme="1"/>
        <rFont val="Calibri"/>
        <family val="2"/>
        <scheme val="minor"/>
      </rPr>
      <t xml:space="preserve"> on groceries per semester.</t>
    </r>
  </si>
  <si>
    <t>UNM STUDENT SEMESTER BUDGET SHEET</t>
  </si>
  <si>
    <r>
      <t xml:space="preserve">Representatives of the </t>
    </r>
    <r>
      <rPr>
        <b/>
        <sz val="11"/>
        <color theme="1"/>
        <rFont val="Calibri"/>
        <family val="2"/>
        <scheme val="minor"/>
      </rPr>
      <t>Center for Financial Capability</t>
    </r>
    <r>
      <rPr>
        <sz val="11"/>
        <color theme="1"/>
        <rFont val="Calibri"/>
        <family val="2"/>
        <scheme val="minor"/>
      </rPr>
      <t xml:space="preserve"> can help you find avenues to cut expenses.</t>
    </r>
  </si>
  <si>
    <t>Renter's Insurance</t>
  </si>
  <si>
    <t>Electricity (PNM)</t>
  </si>
  <si>
    <t>Gas (NMGCO)</t>
  </si>
  <si>
    <t>Water/Sewer/Trash</t>
  </si>
  <si>
    <t>Pet Food</t>
  </si>
  <si>
    <t>Pet Supplies</t>
  </si>
  <si>
    <t>Vet Fees</t>
  </si>
  <si>
    <t>2. Return to this spreadsheet in a few weeks and put down the actual expense on these line items.</t>
  </si>
  <si>
    <t>SAVINGS</t>
  </si>
  <si>
    <t>Savings</t>
  </si>
  <si>
    <t>2. Enter the amount you plan on saving every month in the highlighted box.</t>
  </si>
  <si>
    <t>OTHER PERSONAL GOALS</t>
  </si>
  <si>
    <t>1. Determine any other personal goals you have in the long term that you need to budget for now.</t>
  </si>
  <si>
    <r>
      <t xml:space="preserve">2. Determine how much you need to budget </t>
    </r>
    <r>
      <rPr>
        <b/>
        <u/>
        <sz val="11"/>
        <color theme="1"/>
        <rFont val="Calibri"/>
        <family val="2"/>
        <scheme val="minor"/>
      </rPr>
      <t>NOW</t>
    </r>
    <r>
      <rPr>
        <sz val="11"/>
        <color theme="1"/>
        <rFont val="Calibri"/>
        <family val="2"/>
        <scheme val="minor"/>
      </rPr>
      <t xml:space="preserve"> to reach this goal.</t>
    </r>
  </si>
  <si>
    <t>Other Personal Goals</t>
  </si>
  <si>
    <t>If your actual expense is more than the budgeted expense, change your spending patterns.</t>
  </si>
  <si>
    <t>If the expense is unavoidable, modify your budget to accommodate that expense.</t>
  </si>
  <si>
    <t>You will have the opportunity to input off-campus rent in the "Other Expenses" tab.</t>
  </si>
  <si>
    <t>ACTUAL COST</t>
  </si>
  <si>
    <t>This could include buying a car, spring break trip, going to graduate school, etc.</t>
  </si>
  <si>
    <t>1. Pay yourself first! Treat yourself like a monthly bill. Allocate a percentage of your pay check towards savings.</t>
  </si>
  <si>
    <t>MONTHLY</t>
  </si>
  <si>
    <t>SEMESTERLY</t>
  </si>
  <si>
    <t>1. Use the table below to determine cost.</t>
  </si>
  <si>
    <t>RESIDENT</t>
  </si>
  <si>
    <t>NON-RESIDENT</t>
  </si>
  <si>
    <t>per hour, block from 15 to 18</t>
  </si>
  <si>
    <t>per hour, block from 12 to 18</t>
  </si>
  <si>
    <t>Anderson School of Management (majors and pre-majors)</t>
  </si>
  <si>
    <t>School of Engineering (majors and pre-majors)</t>
  </si>
  <si>
    <t xml:space="preserve">2. Enter the calculated cost in the highlighted box. </t>
  </si>
  <si>
    <t>For example, McKinnon Center for Management, the new business building was partly funded by Business student's tuition differential.</t>
  </si>
  <si>
    <t>1. Select Greek organization, semester in Greek like and housing situation from the drop-down.</t>
  </si>
  <si>
    <r>
      <t>* Note that the costs shown are an estimate. To find out actual co</t>
    </r>
    <r>
      <rPr>
        <sz val="11"/>
        <rFont val="Calibri"/>
        <family val="2"/>
        <scheme val="minor"/>
      </rPr>
      <t>st, go to your Greek organization's website.</t>
    </r>
  </si>
  <si>
    <r>
      <t xml:space="preserve">1. Enter the amount that you spend on groceries in a </t>
    </r>
    <r>
      <rPr>
        <b/>
        <u/>
        <sz val="11"/>
        <color theme="1"/>
        <rFont val="Calibri"/>
        <family val="2"/>
        <scheme val="minor"/>
      </rPr>
      <t>semester</t>
    </r>
    <r>
      <rPr>
        <sz val="11"/>
        <color theme="1"/>
        <rFont val="Calibri"/>
        <family val="2"/>
        <scheme val="minor"/>
      </rPr>
      <t xml:space="preserve"> in the highlighted box.</t>
    </r>
  </si>
  <si>
    <t>*This premium is charged to maintain faculty for the upper division classes.</t>
  </si>
  <si>
    <t>3. Enter the amount you need to put towards these goals every month in the highlighted box.</t>
  </si>
  <si>
    <t>PAYCHECK AMOUNT</t>
  </si>
  <si>
    <t>6. Select the relevant year from the drop-down menu</t>
  </si>
  <si>
    <t>8. Scroll down to the table that shows the financial aid you have received</t>
  </si>
  <si>
    <r>
      <t xml:space="preserve">9. Add the amount you have received for the current semester </t>
    </r>
    <r>
      <rPr>
        <b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from grants, scholarships and loans and enter them in the respective highlighted boxes</t>
    </r>
  </si>
  <si>
    <t>Arts and Sciences</t>
  </si>
  <si>
    <t>2. Select the relevant semester</t>
  </si>
  <si>
    <t>Population Health courses</t>
  </si>
  <si>
    <t>Single Apartment Bedroom</t>
  </si>
  <si>
    <t>Studio Apartment</t>
  </si>
  <si>
    <t>Single w/ Bath</t>
  </si>
  <si>
    <t>Lobo 15</t>
  </si>
  <si>
    <t>Lobo Unlimited</t>
  </si>
  <si>
    <t>Cherry 15</t>
  </si>
  <si>
    <t>Cherry Unlimited</t>
  </si>
  <si>
    <t>Community Scholar</t>
  </si>
  <si>
    <t>Community Social</t>
  </si>
  <si>
    <t>$35.78 per hour</t>
  </si>
  <si>
    <t>The formula is CREDIT HOURS *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</si>
</sst>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8" fontId="0" fillId="0" borderId="0" xfId="0" applyNumberFormat="1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0" borderId="0" xfId="0" applyFill="1" applyProtection="1">
      <protection locked="0"/>
    </xf>
    <xf numFmtId="44" fontId="0" fillId="0" borderId="0" xfId="1" applyFont="1" applyFill="1" applyProtection="1">
      <protection locked="0"/>
    </xf>
    <xf numFmtId="44" fontId="0" fillId="2" borderId="0" xfId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44" fontId="0" fillId="0" borderId="0" xfId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3" borderId="0" xfId="0" applyFill="1" applyProtection="1">
      <protection locked="0"/>
    </xf>
    <xf numFmtId="16" fontId="0" fillId="0" borderId="0" xfId="0" applyNumberFormat="1" applyProtection="1">
      <protection locked="0"/>
    </xf>
    <xf numFmtId="44" fontId="7" fillId="0" borderId="0" xfId="1" applyFont="1" applyProtection="1">
      <protection locked="0"/>
    </xf>
    <xf numFmtId="0" fontId="4" fillId="0" borderId="0" xfId="2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2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1" applyNumberFormat="1" applyFont="1" applyProtection="1">
      <protection locked="0"/>
    </xf>
    <xf numFmtId="44" fontId="0" fillId="0" borderId="0" xfId="1" applyFont="1" applyAlignment="1" applyProtection="1">
      <alignment horizontal="center"/>
      <protection locked="0"/>
    </xf>
    <xf numFmtId="164" fontId="0" fillId="0" borderId="0" xfId="1" applyNumberFormat="1" applyFont="1" applyFill="1" applyAlignment="1" applyProtection="1">
      <alignment horizontal="left"/>
      <protection locked="0"/>
    </xf>
    <xf numFmtId="164" fontId="0" fillId="0" borderId="0" xfId="1" applyNumberFormat="1" applyFont="1" applyFill="1" applyProtection="1">
      <protection locked="0"/>
    </xf>
    <xf numFmtId="44" fontId="0" fillId="2" borderId="0" xfId="1" applyFont="1" applyFill="1" applyAlignment="1" applyProtection="1">
      <alignment horizontal="center"/>
      <protection locked="0"/>
    </xf>
    <xf numFmtId="0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Protection="1">
      <protection locked="0"/>
    </xf>
    <xf numFmtId="44" fontId="0" fillId="0" borderId="0" xfId="1" applyFont="1" applyProtection="1"/>
    <xf numFmtId="44" fontId="0" fillId="0" borderId="0" xfId="0" applyNumberFormat="1" applyProtection="1"/>
    <xf numFmtId="44" fontId="0" fillId="2" borderId="0" xfId="0" applyNumberFormat="1" applyFill="1" applyProtection="1"/>
    <xf numFmtId="0" fontId="0" fillId="0" borderId="0" xfId="0" applyAlignment="1" applyProtection="1">
      <alignment horizontal="center"/>
    </xf>
    <xf numFmtId="44" fontId="0" fillId="2" borderId="0" xfId="1" applyFont="1" applyFill="1" applyAlignment="1" applyProtection="1">
      <alignment horizontal="center"/>
    </xf>
    <xf numFmtId="44" fontId="0" fillId="2" borderId="0" xfId="1" applyFont="1" applyFill="1" applyProtection="1"/>
    <xf numFmtId="0" fontId="0" fillId="0" borderId="0" xfId="0" applyProtection="1"/>
    <xf numFmtId="44" fontId="0" fillId="0" borderId="0" xfId="1" applyFont="1" applyFill="1" applyAlignment="1" applyProtection="1">
      <alignment horizontal="center"/>
    </xf>
    <xf numFmtId="44" fontId="0" fillId="0" borderId="0" xfId="1" applyFont="1" applyFill="1" applyProtection="1"/>
    <xf numFmtId="44" fontId="0" fillId="0" borderId="0" xfId="1" applyNumberFormat="1" applyFont="1" applyProtection="1"/>
    <xf numFmtId="0" fontId="0" fillId="0" borderId="0" xfId="0" applyAlignment="1" applyProtection="1">
      <alignment horizontal="center"/>
      <protection locked="0"/>
    </xf>
    <xf numFmtId="44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6" fontId="0" fillId="0" borderId="0" xfId="1" applyNumberFormat="1" applyFont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44" fontId="0" fillId="0" borderId="0" xfId="1" applyFont="1"/>
    <xf numFmtId="44" fontId="0" fillId="2" borderId="0" xfId="1" applyFont="1" applyFill="1"/>
    <xf numFmtId="4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2" applyProtection="1">
      <protection locked="0"/>
    </xf>
    <xf numFmtId="44" fontId="0" fillId="0" borderId="0" xfId="1" applyNumberFormat="1" applyFont="1"/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2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44" fontId="6" fillId="0" borderId="0" xfId="1" applyFont="1" applyFill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212573</xdr:colOff>
      <xdr:row>0</xdr:row>
      <xdr:rowOff>95250</xdr:rowOff>
    </xdr:from>
    <xdr:to>
      <xdr:col>5</xdr:col>
      <xdr:colOff>494057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9823" y="95250"/>
          <a:ext cx="863751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3183</xdr:colOff>
      <xdr:row>0</xdr:row>
      <xdr:rowOff>180975</xdr:rowOff>
    </xdr:from>
    <xdr:to>
      <xdr:col>10</xdr:col>
      <xdr:colOff>225425</xdr:colOff>
      <xdr:row>21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541C94-7483-440F-A5F9-26B2F78A6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233" y="180975"/>
          <a:ext cx="3127367" cy="2778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bookstore.unm.edu/courselistbuilder.aspx" TargetMode="External"/><Relationship Id="rId1" Type="http://schemas.openxmlformats.org/officeDocument/2006/relationships/hyperlink" Target="https://bursar.unm.edu/documents/StudentFees2018-19.pdf" TargetMode="Externa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Normal="100" workbookViewId="0">
      <selection activeCell="B15" sqref="B15"/>
    </sheetView>
  </sheetViews>
  <sheetFormatPr defaultColWidth="8.6328125" defaultRowHeight="14.5" x14ac:dyDescent="0.35"/>
  <cols>
    <col min="1" max="1" width="29" style="3" bestFit="1" customWidth="1"/>
    <col min="2" max="2" width="17.1796875" style="3" bestFit="1" customWidth="1"/>
    <col min="3" max="9" width="8.6328125" style="3"/>
    <col min="10" max="10" width="11.6328125" style="3" customWidth="1"/>
    <col min="11" max="16384" width="8.6328125" style="3"/>
  </cols>
  <sheetData>
    <row r="1" spans="1:7" x14ac:dyDescent="0.35">
      <c r="A1" s="61" t="s">
        <v>229</v>
      </c>
      <c r="B1" s="61"/>
      <c r="C1" s="61"/>
      <c r="D1" s="61"/>
      <c r="E1" s="61"/>
      <c r="F1" s="61"/>
      <c r="G1" s="45"/>
    </row>
    <row r="2" spans="1:7" x14ac:dyDescent="0.35">
      <c r="A2" s="61"/>
      <c r="B2" s="61"/>
      <c r="C2" s="61"/>
      <c r="D2" s="61"/>
      <c r="E2" s="61"/>
      <c r="F2" s="61"/>
      <c r="G2" s="45"/>
    </row>
    <row r="3" spans="1:7" x14ac:dyDescent="0.35">
      <c r="A3" s="61"/>
      <c r="B3" s="61"/>
      <c r="C3" s="61"/>
      <c r="D3" s="61"/>
      <c r="E3" s="61"/>
      <c r="F3" s="61"/>
      <c r="G3" s="45"/>
    </row>
    <row r="4" spans="1:7" x14ac:dyDescent="0.35">
      <c r="A4" s="61"/>
      <c r="B4" s="61"/>
      <c r="C4" s="61"/>
      <c r="D4" s="61"/>
      <c r="E4" s="61"/>
      <c r="F4" s="61"/>
    </row>
    <row r="5" spans="1:7" x14ac:dyDescent="0.35">
      <c r="A5" s="61"/>
      <c r="B5" s="61"/>
      <c r="C5" s="61"/>
      <c r="D5" s="61"/>
      <c r="E5" s="61"/>
      <c r="F5" s="61"/>
    </row>
    <row r="6" spans="1:7" x14ac:dyDescent="0.35">
      <c r="A6" s="61"/>
      <c r="B6" s="61"/>
      <c r="C6" s="61"/>
      <c r="D6" s="61"/>
      <c r="E6" s="61"/>
      <c r="F6" s="61"/>
    </row>
    <row r="7" spans="1:7" x14ac:dyDescent="0.35">
      <c r="A7" s="45"/>
      <c r="B7" s="45"/>
      <c r="C7" s="45"/>
      <c r="D7" s="45"/>
      <c r="E7" s="45"/>
      <c r="F7" s="45"/>
    </row>
    <row r="8" spans="1:7" ht="26" x14ac:dyDescent="0.6">
      <c r="A8" s="60" t="s">
        <v>69</v>
      </c>
      <c r="B8" s="60"/>
      <c r="C8" s="60"/>
    </row>
    <row r="9" spans="1:7" x14ac:dyDescent="0.35">
      <c r="A9" s="17" t="s">
        <v>206</v>
      </c>
      <c r="B9" s="17" t="s">
        <v>95</v>
      </c>
    </row>
    <row r="10" spans="1:7" x14ac:dyDescent="0.35">
      <c r="A10" s="3" t="s">
        <v>103</v>
      </c>
      <c r="B10" s="33">
        <f>Income!C15</f>
        <v>0</v>
      </c>
    </row>
    <row r="11" spans="1:7" x14ac:dyDescent="0.35">
      <c r="A11" s="3" t="s">
        <v>104</v>
      </c>
      <c r="B11" s="33">
        <f>Income!C16</f>
        <v>0</v>
      </c>
    </row>
    <row r="12" spans="1:7" x14ac:dyDescent="0.35">
      <c r="A12" s="3" t="s">
        <v>82</v>
      </c>
      <c r="B12" s="33">
        <f>Income!C35</f>
        <v>0</v>
      </c>
    </row>
    <row r="13" spans="1:7" x14ac:dyDescent="0.35">
      <c r="A13" s="3" t="s">
        <v>83</v>
      </c>
      <c r="B13" s="33">
        <f>Income!C41</f>
        <v>0</v>
      </c>
    </row>
    <row r="14" spans="1:7" x14ac:dyDescent="0.35">
      <c r="A14" s="3" t="s">
        <v>84</v>
      </c>
      <c r="B14" s="33">
        <f>Income!C46</f>
        <v>0</v>
      </c>
    </row>
    <row r="15" spans="1:7" x14ac:dyDescent="0.35">
      <c r="A15" s="3" t="s">
        <v>141</v>
      </c>
      <c r="B15" s="35">
        <f>SUM(B10:B14)</f>
        <v>0</v>
      </c>
    </row>
    <row r="18" spans="1:3" ht="26" x14ac:dyDescent="0.6">
      <c r="A18" s="60" t="s">
        <v>70</v>
      </c>
      <c r="B18" s="60"/>
      <c r="C18" s="60"/>
    </row>
    <row r="19" spans="1:3" x14ac:dyDescent="0.35">
      <c r="A19" s="17" t="s">
        <v>74</v>
      </c>
      <c r="B19" s="17" t="s">
        <v>95</v>
      </c>
    </row>
    <row r="20" spans="1:3" x14ac:dyDescent="0.35">
      <c r="A20" s="11" t="s">
        <v>240</v>
      </c>
      <c r="B20" s="52">
        <f>'Personal Goals'!E6</f>
        <v>0</v>
      </c>
    </row>
    <row r="21" spans="1:3" x14ac:dyDescent="0.35">
      <c r="A21" s="11" t="s">
        <v>245</v>
      </c>
      <c r="B21" s="52">
        <f>'Personal Goals'!E15</f>
        <v>0</v>
      </c>
    </row>
    <row r="22" spans="1:3" x14ac:dyDescent="0.35">
      <c r="A22" s="3" t="s">
        <v>0</v>
      </c>
      <c r="B22" s="33" t="str">
        <f>'Educational Expenses'!D6</f>
        <v xml:space="preserve"> </v>
      </c>
    </row>
    <row r="23" spans="1:3" x14ac:dyDescent="0.35">
      <c r="A23" s="3" t="s">
        <v>6</v>
      </c>
      <c r="B23" s="33" t="str">
        <f>'Educational Expenses'!D21</f>
        <v xml:space="preserve"> </v>
      </c>
    </row>
    <row r="24" spans="1:3" x14ac:dyDescent="0.35">
      <c r="A24" s="3" t="s">
        <v>20</v>
      </c>
      <c r="B24" s="33">
        <f>'Educational Expenses'!D43</f>
        <v>0</v>
      </c>
    </row>
    <row r="25" spans="1:3" x14ac:dyDescent="0.35">
      <c r="A25" s="3" t="s">
        <v>71</v>
      </c>
      <c r="B25" s="33">
        <f>'Educational Expenses'!D51</f>
        <v>0</v>
      </c>
    </row>
    <row r="26" spans="1:3" x14ac:dyDescent="0.35">
      <c r="A26" s="3" t="s">
        <v>72</v>
      </c>
      <c r="B26" s="33">
        <f>'Educational Expenses'!D63</f>
        <v>0</v>
      </c>
    </row>
    <row r="27" spans="1:3" x14ac:dyDescent="0.35">
      <c r="A27" s="3" t="s">
        <v>73</v>
      </c>
      <c r="B27" s="33">
        <f>'Educational Expenses'!D75</f>
        <v>0</v>
      </c>
    </row>
    <row r="28" spans="1:3" x14ac:dyDescent="0.35">
      <c r="A28" s="3" t="s">
        <v>77</v>
      </c>
      <c r="B28" s="33">
        <f>'College Expenses'!C47</f>
        <v>0</v>
      </c>
    </row>
    <row r="29" spans="1:3" x14ac:dyDescent="0.35">
      <c r="A29" s="3" t="s">
        <v>76</v>
      </c>
      <c r="B29" s="33">
        <f>'College Expenses'!C52</f>
        <v>0</v>
      </c>
    </row>
    <row r="30" spans="1:3" x14ac:dyDescent="0.35">
      <c r="A30" s="3" t="s">
        <v>75</v>
      </c>
      <c r="B30" s="33">
        <f>'College Expenses'!C85</f>
        <v>0</v>
      </c>
    </row>
    <row r="31" spans="1:3" x14ac:dyDescent="0.35">
      <c r="A31" s="5" t="s">
        <v>78</v>
      </c>
      <c r="B31" s="41">
        <f>'College Expenses'!B112</f>
        <v>0</v>
      </c>
    </row>
    <row r="32" spans="1:3" x14ac:dyDescent="0.35">
      <c r="A32" s="5" t="s">
        <v>139</v>
      </c>
      <c r="B32" s="42">
        <f>'Other Expenses'!B39</f>
        <v>0</v>
      </c>
    </row>
    <row r="33" spans="1:3" x14ac:dyDescent="0.35">
      <c r="A33" s="5" t="s">
        <v>140</v>
      </c>
      <c r="B33" s="35">
        <f>SUM(B20:B32)</f>
        <v>0</v>
      </c>
    </row>
    <row r="36" spans="1:3" ht="26" x14ac:dyDescent="0.6">
      <c r="A36" s="60" t="s">
        <v>142</v>
      </c>
      <c r="B36" s="60"/>
      <c r="C36" s="60"/>
    </row>
    <row r="37" spans="1:3" x14ac:dyDescent="0.35">
      <c r="A37" s="53" t="s">
        <v>207</v>
      </c>
      <c r="B37" s="17" t="s">
        <v>95</v>
      </c>
    </row>
    <row r="38" spans="1:3" x14ac:dyDescent="0.35">
      <c r="A38" s="3" t="s">
        <v>143</v>
      </c>
      <c r="B38" s="34">
        <f>B15</f>
        <v>0</v>
      </c>
    </row>
    <row r="39" spans="1:3" x14ac:dyDescent="0.35">
      <c r="A39" s="3" t="s">
        <v>144</v>
      </c>
      <c r="B39" s="34">
        <f>B33</f>
        <v>0</v>
      </c>
    </row>
    <row r="40" spans="1:3" x14ac:dyDescent="0.35">
      <c r="A40" s="3" t="s">
        <v>208</v>
      </c>
      <c r="B40" s="35">
        <f>B38-B39</f>
        <v>0</v>
      </c>
    </row>
    <row r="41" spans="1:3" x14ac:dyDescent="0.35">
      <c r="A41" s="3" t="s">
        <v>147</v>
      </c>
      <c r="B41" s="34">
        <f>Income!C17</f>
        <v>0</v>
      </c>
    </row>
    <row r="43" spans="1:3" x14ac:dyDescent="0.35">
      <c r="A43" s="3" t="s">
        <v>145</v>
      </c>
    </row>
    <row r="44" spans="1:3" x14ac:dyDescent="0.35">
      <c r="A44" s="3" t="s">
        <v>146</v>
      </c>
    </row>
    <row r="45" spans="1:3" x14ac:dyDescent="0.35">
      <c r="A45" s="3" t="s">
        <v>148</v>
      </c>
    </row>
    <row r="46" spans="1:3" x14ac:dyDescent="0.35">
      <c r="A46" s="3" t="s">
        <v>230</v>
      </c>
    </row>
  </sheetData>
  <mergeCells count="4">
    <mergeCell ref="A8:C8"/>
    <mergeCell ref="A18:C18"/>
    <mergeCell ref="A36:C36"/>
    <mergeCell ref="A1:F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opLeftCell="A5" zoomScaleNormal="100" workbookViewId="0">
      <selection sqref="A1:C1"/>
    </sheetView>
  </sheetViews>
  <sheetFormatPr defaultColWidth="8.6328125" defaultRowHeight="14.5" x14ac:dyDescent="0.35"/>
  <cols>
    <col min="1" max="1" width="15.6328125" style="3" customWidth="1"/>
    <col min="2" max="2" width="19" style="3" bestFit="1" customWidth="1"/>
    <col min="3" max="3" width="11.6328125" style="3" customWidth="1"/>
    <col min="4" max="4" width="10.1796875" style="3" bestFit="1" customWidth="1"/>
    <col min="5" max="16384" width="8.6328125" style="3"/>
  </cols>
  <sheetData>
    <row r="1" spans="1:3" ht="26" x14ac:dyDescent="0.6">
      <c r="A1" s="60" t="s">
        <v>85</v>
      </c>
      <c r="B1" s="60"/>
      <c r="C1" s="60"/>
    </row>
    <row r="2" spans="1:3" x14ac:dyDescent="0.35">
      <c r="A2" s="3" t="s">
        <v>92</v>
      </c>
    </row>
    <row r="3" spans="1:3" x14ac:dyDescent="0.35">
      <c r="A3" s="3" t="s">
        <v>195</v>
      </c>
    </row>
    <row r="4" spans="1:3" x14ac:dyDescent="0.35">
      <c r="A4" s="3" t="s">
        <v>87</v>
      </c>
    </row>
    <row r="5" spans="1:3" x14ac:dyDescent="0.35">
      <c r="A5" s="3" t="s">
        <v>90</v>
      </c>
    </row>
    <row r="6" spans="1:3" x14ac:dyDescent="0.35">
      <c r="A6" s="3" t="s">
        <v>88</v>
      </c>
    </row>
    <row r="7" spans="1:3" x14ac:dyDescent="0.35">
      <c r="A7" s="3" t="s">
        <v>89</v>
      </c>
    </row>
    <row r="8" spans="1:3" x14ac:dyDescent="0.35">
      <c r="A8" s="3" t="s">
        <v>269</v>
      </c>
    </row>
    <row r="9" spans="1:3" x14ac:dyDescent="0.35">
      <c r="A9" s="3" t="s">
        <v>91</v>
      </c>
    </row>
    <row r="10" spans="1:3" x14ac:dyDescent="0.35">
      <c r="A10" s="3" t="s">
        <v>270</v>
      </c>
    </row>
    <row r="11" spans="1:3" x14ac:dyDescent="0.35">
      <c r="A11" s="3" t="s">
        <v>271</v>
      </c>
    </row>
    <row r="12" spans="1:3" x14ac:dyDescent="0.35">
      <c r="A12" s="5" t="s">
        <v>196</v>
      </c>
    </row>
    <row r="13" spans="1:3" x14ac:dyDescent="0.35">
      <c r="A13" s="3" t="s">
        <v>197</v>
      </c>
    </row>
    <row r="15" spans="1:3" x14ac:dyDescent="0.35">
      <c r="A15" s="3" t="s">
        <v>221</v>
      </c>
      <c r="C15" s="7">
        <v>0</v>
      </c>
    </row>
    <row r="16" spans="1:3" x14ac:dyDescent="0.35">
      <c r="A16" s="3" t="s">
        <v>222</v>
      </c>
      <c r="C16" s="7">
        <v>0</v>
      </c>
    </row>
    <row r="17" spans="1:4" x14ac:dyDescent="0.35">
      <c r="A17" s="3" t="s">
        <v>223</v>
      </c>
      <c r="C17" s="7">
        <v>0</v>
      </c>
    </row>
    <row r="19" spans="1:4" ht="26" x14ac:dyDescent="0.6">
      <c r="A19" s="60" t="s">
        <v>93</v>
      </c>
      <c r="B19" s="60"/>
      <c r="C19" s="60"/>
    </row>
    <row r="20" spans="1:4" x14ac:dyDescent="0.35">
      <c r="A20" s="3" t="s">
        <v>99</v>
      </c>
    </row>
    <row r="21" spans="1:4" x14ac:dyDescent="0.35">
      <c r="A21" s="3" t="s">
        <v>100</v>
      </c>
    </row>
    <row r="23" spans="1:4" x14ac:dyDescent="0.35">
      <c r="A23" s="8" t="s">
        <v>224</v>
      </c>
      <c r="B23" s="8" t="s">
        <v>268</v>
      </c>
      <c r="C23" s="8" t="s">
        <v>225</v>
      </c>
      <c r="D23" s="8"/>
    </row>
    <row r="24" spans="1:4" x14ac:dyDescent="0.35">
      <c r="A24" s="9"/>
      <c r="B24" s="10"/>
      <c r="C24" s="40" t="str">
        <f>IF(A24=A26,B24*4.28*5,IF(A24=A27,B24*2.14*5,IF(A24=A28,B24*5,IF(A24=A25,"  "))))</f>
        <v xml:space="preserve">  </v>
      </c>
      <c r="D24" s="4"/>
    </row>
    <row r="25" spans="1:4" hidden="1" x14ac:dyDescent="0.35">
      <c r="A25" s="8"/>
      <c r="B25" s="8"/>
      <c r="C25" s="8"/>
      <c r="D25" s="8"/>
    </row>
    <row r="26" spans="1:4" hidden="1" x14ac:dyDescent="0.35">
      <c r="A26" s="11" t="s">
        <v>97</v>
      </c>
      <c r="B26" s="8"/>
      <c r="C26" s="11"/>
      <c r="D26" s="4"/>
    </row>
    <row r="27" spans="1:4" hidden="1" x14ac:dyDescent="0.35">
      <c r="A27" s="11" t="s">
        <v>96</v>
      </c>
      <c r="B27" s="8"/>
      <c r="C27" s="11"/>
      <c r="D27" s="8"/>
    </row>
    <row r="28" spans="1:4" hidden="1" x14ac:dyDescent="0.35">
      <c r="A28" s="11" t="s">
        <v>98</v>
      </c>
      <c r="B28" s="8"/>
      <c r="C28" s="11"/>
      <c r="D28" s="4"/>
    </row>
    <row r="29" spans="1:4" x14ac:dyDescent="0.35">
      <c r="A29" s="11"/>
      <c r="C29" s="11"/>
      <c r="D29" s="4"/>
    </row>
    <row r="30" spans="1:4" x14ac:dyDescent="0.35">
      <c r="A30" s="43" t="s">
        <v>224</v>
      </c>
      <c r="B30" s="57" t="s">
        <v>268</v>
      </c>
      <c r="C30" s="43" t="s">
        <v>225</v>
      </c>
    </row>
    <row r="31" spans="1:4" x14ac:dyDescent="0.35">
      <c r="A31" s="9"/>
      <c r="B31" s="10"/>
      <c r="C31" s="40" t="str">
        <f>IF(A31=A26,B31*4.28*5,IF(A31=A27,B31*2.14*5,IF(A31=A28,B31*5,IF(A31=A25,"  "))))</f>
        <v xml:space="preserve">  </v>
      </c>
    </row>
    <row r="32" spans="1:4" x14ac:dyDescent="0.35">
      <c r="A32" s="11"/>
    </row>
    <row r="33" spans="1:3" x14ac:dyDescent="0.35">
      <c r="A33" s="43" t="s">
        <v>224</v>
      </c>
      <c r="B33" s="57" t="s">
        <v>268</v>
      </c>
      <c r="C33" s="43" t="s">
        <v>225</v>
      </c>
    </row>
    <row r="34" spans="1:3" x14ac:dyDescent="0.35">
      <c r="A34" s="9"/>
      <c r="B34" s="10"/>
      <c r="C34" s="40" t="str">
        <f>IF(A34=A26,B34*4.28*5,IF(A34=A27,B34*2.14*5,IF(A34=A28,B34*5,IF(A34=A25,"  "))))</f>
        <v xml:space="preserve">  </v>
      </c>
    </row>
    <row r="35" spans="1:3" x14ac:dyDescent="0.35">
      <c r="A35" s="3" t="s">
        <v>226</v>
      </c>
      <c r="C35" s="38">
        <f>SUM(C24,C31,C34)</f>
        <v>0</v>
      </c>
    </row>
    <row r="36" spans="1:3" x14ac:dyDescent="0.35">
      <c r="A36" s="11" t="s">
        <v>200</v>
      </c>
      <c r="B36" s="8"/>
      <c r="C36" s="8"/>
    </row>
    <row r="37" spans="1:3" x14ac:dyDescent="0.35">
      <c r="A37" s="8"/>
      <c r="B37" s="8"/>
    </row>
    <row r="38" spans="1:3" ht="26" x14ac:dyDescent="0.6">
      <c r="A38" s="60" t="s">
        <v>101</v>
      </c>
      <c r="B38" s="60"/>
      <c r="C38" s="60"/>
    </row>
    <row r="39" spans="1:3" x14ac:dyDescent="0.35">
      <c r="A39" s="3" t="s">
        <v>198</v>
      </c>
    </row>
    <row r="41" spans="1:3" x14ac:dyDescent="0.35">
      <c r="A41" s="3" t="s">
        <v>227</v>
      </c>
      <c r="C41" s="7">
        <v>0</v>
      </c>
    </row>
    <row r="43" spans="1:3" ht="26" x14ac:dyDescent="0.6">
      <c r="A43" s="60" t="s">
        <v>102</v>
      </c>
      <c r="B43" s="60"/>
      <c r="C43" s="60"/>
    </row>
    <row r="44" spans="1:3" x14ac:dyDescent="0.35">
      <c r="A44" s="3" t="s">
        <v>199</v>
      </c>
    </row>
    <row r="46" spans="1:3" x14ac:dyDescent="0.35">
      <c r="A46" s="3" t="s">
        <v>102</v>
      </c>
      <c r="C46" s="7">
        <v>0</v>
      </c>
    </row>
  </sheetData>
  <sheetProtection sheet="1" objects="1" scenarios="1"/>
  <mergeCells count="4">
    <mergeCell ref="A1:C1"/>
    <mergeCell ref="A19:C19"/>
    <mergeCell ref="A38:C38"/>
    <mergeCell ref="A43:C43"/>
  </mergeCells>
  <dataValidations count="1">
    <dataValidation type="list" allowBlank="1" showInputMessage="1" showErrorMessage="1" sqref="A24 A37 A34 A31" xr:uid="{00000000-0002-0000-0100-000000000000}">
      <formula1>$A$25:$A$28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sqref="A1:C1"/>
    </sheetView>
  </sheetViews>
  <sheetFormatPr defaultColWidth="9.1796875" defaultRowHeight="14.5" x14ac:dyDescent="0.35"/>
  <cols>
    <col min="1" max="2" width="9.1796875" style="3"/>
    <col min="3" max="3" width="8.453125" style="3" bestFit="1" customWidth="1"/>
    <col min="4" max="4" width="11" style="3" bestFit="1" customWidth="1"/>
    <col min="5" max="5" width="11.6328125" style="3" bestFit="1" customWidth="1"/>
    <col min="6" max="16384" width="9.1796875" style="3"/>
  </cols>
  <sheetData>
    <row r="1" spans="1:5" ht="26" x14ac:dyDescent="0.6">
      <c r="A1" s="60" t="s">
        <v>239</v>
      </c>
      <c r="B1" s="60"/>
      <c r="C1" s="60"/>
    </row>
    <row r="2" spans="1:5" x14ac:dyDescent="0.35">
      <c r="A2" s="3" t="s">
        <v>251</v>
      </c>
    </row>
    <row r="3" spans="1:5" x14ac:dyDescent="0.35">
      <c r="A3" s="3" t="s">
        <v>241</v>
      </c>
    </row>
    <row r="5" spans="1:5" x14ac:dyDescent="0.35">
      <c r="D5" s="46" t="s">
        <v>252</v>
      </c>
      <c r="E5" s="46" t="s">
        <v>253</v>
      </c>
    </row>
    <row r="6" spans="1:5" x14ac:dyDescent="0.35">
      <c r="A6" s="62" t="s">
        <v>239</v>
      </c>
      <c r="B6" s="62"/>
      <c r="C6" s="62"/>
      <c r="D6" s="7"/>
      <c r="E6" s="33">
        <f>D6*5</f>
        <v>0</v>
      </c>
    </row>
    <row r="8" spans="1:5" ht="26" x14ac:dyDescent="0.6">
      <c r="A8" s="47" t="s">
        <v>242</v>
      </c>
      <c r="B8" s="47"/>
      <c r="C8" s="47"/>
    </row>
    <row r="9" spans="1:5" x14ac:dyDescent="0.35">
      <c r="A9" s="3" t="s">
        <v>243</v>
      </c>
    </row>
    <row r="10" spans="1:5" x14ac:dyDescent="0.35">
      <c r="A10" s="3" t="s">
        <v>250</v>
      </c>
    </row>
    <row r="11" spans="1:5" x14ac:dyDescent="0.35">
      <c r="A11" s="3" t="s">
        <v>244</v>
      </c>
    </row>
    <row r="12" spans="1:5" x14ac:dyDescent="0.35">
      <c r="A12" s="3" t="s">
        <v>267</v>
      </c>
    </row>
    <row r="14" spans="1:5" x14ac:dyDescent="0.35">
      <c r="D14" s="46" t="s">
        <v>252</v>
      </c>
      <c r="E14" s="46" t="s">
        <v>253</v>
      </c>
    </row>
    <row r="15" spans="1:5" x14ac:dyDescent="0.35">
      <c r="A15" s="62" t="s">
        <v>242</v>
      </c>
      <c r="B15" s="62"/>
      <c r="C15" s="62"/>
      <c r="D15" s="7"/>
      <c r="E15" s="33">
        <f>D15*5</f>
        <v>0</v>
      </c>
    </row>
  </sheetData>
  <sheetProtection sheet="1" objects="1" scenarios="1"/>
  <mergeCells count="3">
    <mergeCell ref="A1:C1"/>
    <mergeCell ref="A6:C6"/>
    <mergeCell ref="A15:C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5"/>
  <sheetViews>
    <sheetView topLeftCell="A58" workbookViewId="0">
      <selection activeCell="C60" sqref="C60"/>
    </sheetView>
  </sheetViews>
  <sheetFormatPr defaultColWidth="8.6328125" defaultRowHeight="14.5" x14ac:dyDescent="0.35"/>
  <cols>
    <col min="1" max="1" width="30.36328125" style="3" customWidth="1"/>
    <col min="2" max="2" width="24.1796875" style="3" customWidth="1"/>
    <col min="3" max="3" width="20.6328125" style="3" bestFit="1" customWidth="1"/>
    <col min="4" max="4" width="21.1796875" style="3" bestFit="1" customWidth="1"/>
    <col min="5" max="5" width="10.1796875" style="3" customWidth="1"/>
    <col min="6" max="16384" width="8.6328125" style="3"/>
  </cols>
  <sheetData>
    <row r="1" spans="1:4" ht="26" x14ac:dyDescent="0.6">
      <c r="A1" s="66" t="s">
        <v>112</v>
      </c>
      <c r="B1" s="66"/>
      <c r="C1" s="12"/>
    </row>
    <row r="2" spans="1:4" x14ac:dyDescent="0.35">
      <c r="A2" s="3" t="s">
        <v>33</v>
      </c>
      <c r="D2" s="6"/>
    </row>
    <row r="3" spans="1:4" x14ac:dyDescent="0.35">
      <c r="A3" s="3" t="s">
        <v>32</v>
      </c>
      <c r="D3" s="6"/>
    </row>
    <row r="4" spans="1:4" x14ac:dyDescent="0.35">
      <c r="D4" s="6"/>
    </row>
    <row r="5" spans="1:4" x14ac:dyDescent="0.35">
      <c r="A5" s="8" t="s">
        <v>213</v>
      </c>
      <c r="B5" s="8" t="s">
        <v>214</v>
      </c>
      <c r="C5" s="8" t="s">
        <v>215</v>
      </c>
      <c r="D5" s="8" t="s">
        <v>112</v>
      </c>
    </row>
    <row r="6" spans="1:4" x14ac:dyDescent="0.35">
      <c r="A6" s="13"/>
      <c r="B6" s="13" t="s">
        <v>39</v>
      </c>
      <c r="D6" s="38" t="str">
        <f>IF(B6=B8,'University Expenses'!B4*'Educational Expenses'!C6,IF(B6=B9,'University Expenses'!B5,IF(B6=B10,'University Expenses'!B10*'Educational Expenses'!C6,IF(B6=B11,'University Expenses'!B11,IF(B6=B13,'University Expenses'!B11+'University Expenses'!B12*('Educational Expenses'!C6-18),IF(B6=B12,'University Expenses'!B5+'University Expenses'!B6*('Educational Expenses'!C6-18),IF(B6=B7,B7)))))))</f>
        <v xml:space="preserve"> </v>
      </c>
    </row>
    <row r="7" spans="1:4" hidden="1" x14ac:dyDescent="0.35">
      <c r="B7" s="3" t="s">
        <v>39</v>
      </c>
      <c r="C7" s="3" t="s">
        <v>39</v>
      </c>
    </row>
    <row r="8" spans="1:4" hidden="1" x14ac:dyDescent="0.35">
      <c r="A8" s="3" t="s">
        <v>16</v>
      </c>
      <c r="B8" s="14" t="s">
        <v>34</v>
      </c>
      <c r="C8" s="39" t="str">
        <f>IF(A6=A8, B8, IF(A6=A9,B10, IF(A6=A7,C7)))</f>
        <v xml:space="preserve"> </v>
      </c>
    </row>
    <row r="9" spans="1:4" hidden="1" x14ac:dyDescent="0.35">
      <c r="A9" s="3" t="s">
        <v>17</v>
      </c>
      <c r="B9" s="3" t="s">
        <v>35</v>
      </c>
      <c r="C9" s="39" t="str">
        <f>IF(A6=A8,B9,IF(A6=A9,B11,IF(A6=A7,C7)))</f>
        <v xml:space="preserve"> </v>
      </c>
    </row>
    <row r="10" spans="1:4" hidden="1" x14ac:dyDescent="0.35">
      <c r="B10" s="3" t="s">
        <v>36</v>
      </c>
      <c r="C10" s="39" t="str">
        <f>IF(A6=A8,B12, IF(A6=A9,B13,IF(A6=A7,C7)))</f>
        <v xml:space="preserve"> </v>
      </c>
    </row>
    <row r="11" spans="1:4" hidden="1" x14ac:dyDescent="0.35">
      <c r="B11" s="3" t="s">
        <v>37</v>
      </c>
    </row>
    <row r="12" spans="1:4" hidden="1" x14ac:dyDescent="0.35">
      <c r="B12" s="3" t="s">
        <v>38</v>
      </c>
    </row>
    <row r="13" spans="1:4" hidden="1" x14ac:dyDescent="0.35">
      <c r="B13" s="3" t="s">
        <v>113</v>
      </c>
    </row>
    <row r="14" spans="1:4" x14ac:dyDescent="0.35">
      <c r="D14" s="15"/>
    </row>
    <row r="15" spans="1:4" ht="26" x14ac:dyDescent="0.6">
      <c r="A15" s="66" t="s">
        <v>114</v>
      </c>
      <c r="B15" s="66"/>
      <c r="C15" s="12"/>
    </row>
    <row r="16" spans="1:4" x14ac:dyDescent="0.35">
      <c r="A16" s="3" t="s">
        <v>201</v>
      </c>
    </row>
    <row r="17" spans="1:9" x14ac:dyDescent="0.35">
      <c r="A17" s="3" t="s">
        <v>33</v>
      </c>
      <c r="D17" s="6"/>
    </row>
    <row r="18" spans="1:9" x14ac:dyDescent="0.35">
      <c r="A18" s="3" t="s">
        <v>32</v>
      </c>
      <c r="D18" s="6"/>
    </row>
    <row r="19" spans="1:9" x14ac:dyDescent="0.35">
      <c r="D19" s="6"/>
    </row>
    <row r="20" spans="1:9" x14ac:dyDescent="0.35">
      <c r="A20" s="8" t="s">
        <v>216</v>
      </c>
      <c r="B20" s="8" t="s">
        <v>217</v>
      </c>
      <c r="C20" s="8" t="s">
        <v>215</v>
      </c>
      <c r="D20" s="8" t="s">
        <v>114</v>
      </c>
    </row>
    <row r="21" spans="1:9" x14ac:dyDescent="0.35">
      <c r="A21" s="13"/>
      <c r="B21" s="13" t="s">
        <v>39</v>
      </c>
      <c r="D21" s="38" t="str">
        <f>IF(B21=B23,'University Expenses'!C4*'Educational Expenses'!C21,IF(B21=B24,'University Expenses'!C5,IF(B21=B25,'University Expenses'!C10*'Educational Expenses'!C21,IF(B21=B26,'University Expenses'!C11,IF(B21=B28,'University Expenses'!C11+'University Expenses'!C12*('Educational Expenses'!C21-18),IF(B21=B27,'University Expenses'!C5+'University Expenses'!C6*('Educational Expenses'!C21-18),IF(B21=B22,B22)))))))</f>
        <v xml:space="preserve"> </v>
      </c>
    </row>
    <row r="22" spans="1:9" hidden="1" x14ac:dyDescent="0.35">
      <c r="B22" s="3" t="s">
        <v>39</v>
      </c>
      <c r="C22" s="3" t="s">
        <v>39</v>
      </c>
    </row>
    <row r="23" spans="1:9" hidden="1" x14ac:dyDescent="0.35">
      <c r="A23" s="3" t="s">
        <v>16</v>
      </c>
      <c r="B23" s="14" t="s">
        <v>34</v>
      </c>
      <c r="C23" s="39" t="str">
        <f>IF(A21=A23, B23, IF(A21=A24,B25, IF(A21=A22,C22)))</f>
        <v xml:space="preserve"> </v>
      </c>
    </row>
    <row r="24" spans="1:9" hidden="1" x14ac:dyDescent="0.35">
      <c r="A24" s="3" t="s">
        <v>17</v>
      </c>
      <c r="B24" s="3" t="s">
        <v>35</v>
      </c>
      <c r="C24" s="39" t="str">
        <f>IF(A21=A23,B24,IF(A21=A24,B26,IF(A21=A22,C22)))</f>
        <v xml:space="preserve"> </v>
      </c>
    </row>
    <row r="25" spans="1:9" hidden="1" x14ac:dyDescent="0.35">
      <c r="B25" s="3" t="s">
        <v>36</v>
      </c>
      <c r="C25" s="39" t="str">
        <f>IF(A21=A23,B27, IF(A21=A24,B28,IF(A21=A22,C22)))</f>
        <v xml:space="preserve"> </v>
      </c>
    </row>
    <row r="26" spans="1:9" hidden="1" x14ac:dyDescent="0.35">
      <c r="B26" s="3" t="s">
        <v>37</v>
      </c>
    </row>
    <row r="27" spans="1:9" hidden="1" x14ac:dyDescent="0.35">
      <c r="B27" s="3" t="s">
        <v>38</v>
      </c>
    </row>
    <row r="28" spans="1:9" hidden="1" x14ac:dyDescent="0.35">
      <c r="B28" s="3" t="s">
        <v>113</v>
      </c>
    </row>
    <row r="29" spans="1:9" x14ac:dyDescent="0.35">
      <c r="F29" s="3" t="s">
        <v>115</v>
      </c>
      <c r="I29" s="16" t="s">
        <v>116</v>
      </c>
    </row>
    <row r="30" spans="1:9" ht="26" x14ac:dyDescent="0.6">
      <c r="A30" s="54" t="s">
        <v>19</v>
      </c>
      <c r="B30" s="54"/>
      <c r="C30" s="54"/>
      <c r="D30" s="54"/>
    </row>
    <row r="31" spans="1:9" x14ac:dyDescent="0.35">
      <c r="A31" s="5" t="s">
        <v>202</v>
      </c>
    </row>
    <row r="32" spans="1:9" x14ac:dyDescent="0.35">
      <c r="A32" s="5" t="s">
        <v>262</v>
      </c>
    </row>
    <row r="33" spans="1:9" x14ac:dyDescent="0.35">
      <c r="A33" s="3" t="s">
        <v>254</v>
      </c>
    </row>
    <row r="34" spans="1:9" x14ac:dyDescent="0.35">
      <c r="C34" s="55" t="s">
        <v>255</v>
      </c>
      <c r="D34" s="55" t="s">
        <v>256</v>
      </c>
    </row>
    <row r="35" spans="1:9" ht="29" x14ac:dyDescent="0.35">
      <c r="A35" s="67" t="s">
        <v>218</v>
      </c>
      <c r="B35" s="67"/>
      <c r="C35" s="56" t="s">
        <v>257</v>
      </c>
      <c r="D35" s="56" t="s">
        <v>258</v>
      </c>
    </row>
    <row r="36" spans="1:9" x14ac:dyDescent="0.35">
      <c r="A36" s="3" t="s">
        <v>259</v>
      </c>
      <c r="C36" s="4">
        <v>10.52</v>
      </c>
      <c r="D36" s="4">
        <v>10.52</v>
      </c>
      <c r="I36" s="16"/>
    </row>
    <row r="37" spans="1:9" x14ac:dyDescent="0.35">
      <c r="A37" s="3" t="s">
        <v>272</v>
      </c>
      <c r="C37" s="4">
        <v>10.52</v>
      </c>
      <c r="D37" s="4">
        <v>10.52</v>
      </c>
      <c r="I37" s="58"/>
    </row>
    <row r="38" spans="1:9" x14ac:dyDescent="0.35">
      <c r="A38" s="3" t="s">
        <v>21</v>
      </c>
      <c r="C38" s="4">
        <v>61.32</v>
      </c>
      <c r="D38" s="4">
        <v>61.32</v>
      </c>
      <c r="F38" s="16"/>
    </row>
    <row r="39" spans="1:9" x14ac:dyDescent="0.35">
      <c r="A39" s="3" t="s">
        <v>260</v>
      </c>
      <c r="C39" s="4">
        <v>15.8</v>
      </c>
      <c r="D39" s="4">
        <v>15.8</v>
      </c>
    </row>
    <row r="40" spans="1:9" x14ac:dyDescent="0.35">
      <c r="A40" s="3" t="s">
        <v>22</v>
      </c>
      <c r="C40" s="4">
        <v>189.08</v>
      </c>
      <c r="D40" s="4">
        <v>189.08</v>
      </c>
    </row>
    <row r="41" spans="1:9" x14ac:dyDescent="0.35">
      <c r="A41" s="3" t="s">
        <v>274</v>
      </c>
      <c r="C41" s="4">
        <v>100</v>
      </c>
      <c r="D41" s="4">
        <v>100</v>
      </c>
    </row>
    <row r="42" spans="1:9" x14ac:dyDescent="0.35">
      <c r="A42"/>
    </row>
    <row r="43" spans="1:9" x14ac:dyDescent="0.35">
      <c r="A43" s="3" t="s">
        <v>261</v>
      </c>
      <c r="D43" s="7"/>
    </row>
    <row r="44" spans="1:9" x14ac:dyDescent="0.35">
      <c r="A44" s="3" t="s">
        <v>285</v>
      </c>
      <c r="D44" s="69"/>
    </row>
    <row r="46" spans="1:9" ht="26" x14ac:dyDescent="0.6">
      <c r="A46" s="60" t="s">
        <v>40</v>
      </c>
      <c r="B46" s="60"/>
      <c r="C46" s="60"/>
    </row>
    <row r="47" spans="1:9" x14ac:dyDescent="0.35">
      <c r="A47" s="65" t="s">
        <v>266</v>
      </c>
      <c r="B47" s="65"/>
      <c r="C47" s="65"/>
      <c r="D47" s="65"/>
      <c r="E47" s="65"/>
      <c r="F47" s="65"/>
    </row>
    <row r="48" spans="1:9" x14ac:dyDescent="0.35">
      <c r="A48" s="3" t="s">
        <v>203</v>
      </c>
    </row>
    <row r="50" spans="1:4" x14ac:dyDescent="0.35">
      <c r="A50" s="64" t="s">
        <v>219</v>
      </c>
      <c r="B50" s="64"/>
      <c r="C50" s="8" t="s">
        <v>215</v>
      </c>
      <c r="D50" s="8" t="s">
        <v>220</v>
      </c>
    </row>
    <row r="51" spans="1:4" x14ac:dyDescent="0.35">
      <c r="A51" s="64" t="s">
        <v>284</v>
      </c>
      <c r="B51" s="64"/>
      <c r="C51" s="8"/>
      <c r="D51" s="38">
        <f>C51*36.86</f>
        <v>0</v>
      </c>
    </row>
    <row r="53" spans="1:4" ht="26" x14ac:dyDescent="0.6">
      <c r="A53" s="60" t="s">
        <v>110</v>
      </c>
      <c r="B53" s="60"/>
      <c r="C53" s="60"/>
    </row>
    <row r="54" spans="1:4" x14ac:dyDescent="0.35">
      <c r="A54" s="5" t="s">
        <v>204</v>
      </c>
    </row>
    <row r="55" spans="1:4" x14ac:dyDescent="0.35">
      <c r="A55" s="3" t="s">
        <v>111</v>
      </c>
    </row>
    <row r="56" spans="1:4" x14ac:dyDescent="0.35">
      <c r="A56" s="3" t="s">
        <v>86</v>
      </c>
    </row>
    <row r="57" spans="1:4" x14ac:dyDescent="0.35">
      <c r="A57" s="3" t="s">
        <v>87</v>
      </c>
    </row>
    <row r="58" spans="1:4" x14ac:dyDescent="0.35">
      <c r="A58" s="3" t="s">
        <v>106</v>
      </c>
    </row>
    <row r="59" spans="1:4" x14ac:dyDescent="0.35">
      <c r="A59" s="3" t="s">
        <v>107</v>
      </c>
    </row>
    <row r="60" spans="1:4" x14ac:dyDescent="0.35">
      <c r="A60" s="3" t="s">
        <v>108</v>
      </c>
    </row>
    <row r="61" spans="1:4" x14ac:dyDescent="0.35">
      <c r="A61" s="3" t="s">
        <v>109</v>
      </c>
    </row>
    <row r="63" spans="1:4" x14ac:dyDescent="0.35">
      <c r="A63" s="64" t="s">
        <v>110</v>
      </c>
      <c r="B63" s="64"/>
      <c r="C63" s="64"/>
      <c r="D63" s="7">
        <v>0</v>
      </c>
    </row>
    <row r="65" spans="1:5" ht="26" x14ac:dyDescent="0.6">
      <c r="A65" s="60" t="s">
        <v>26</v>
      </c>
      <c r="B65" s="60"/>
      <c r="C65" s="60"/>
    </row>
    <row r="66" spans="1:5" x14ac:dyDescent="0.35">
      <c r="A66" s="3" t="s">
        <v>94</v>
      </c>
    </row>
    <row r="67" spans="1:5" x14ac:dyDescent="0.35">
      <c r="A67" s="3" t="s">
        <v>105</v>
      </c>
      <c r="C67" s="18"/>
      <c r="D67" s="18"/>
      <c r="E67" s="18"/>
    </row>
    <row r="68" spans="1:5" x14ac:dyDescent="0.35">
      <c r="A68" s="3" t="s">
        <v>31</v>
      </c>
      <c r="B68" s="63" t="s">
        <v>27</v>
      </c>
      <c r="C68" s="63"/>
      <c r="D68" s="63"/>
      <c r="E68" s="16"/>
    </row>
    <row r="69" spans="1:5" x14ac:dyDescent="0.35">
      <c r="A69" s="3" t="s">
        <v>273</v>
      </c>
    </row>
    <row r="70" spans="1:5" x14ac:dyDescent="0.35">
      <c r="A70" s="3" t="s">
        <v>28</v>
      </c>
    </row>
    <row r="71" spans="1:5" x14ac:dyDescent="0.35">
      <c r="A71" s="3" t="s">
        <v>29</v>
      </c>
    </row>
    <row r="72" spans="1:5" x14ac:dyDescent="0.35">
      <c r="A72" s="3" t="s">
        <v>30</v>
      </c>
    </row>
    <row r="73" spans="1:5" x14ac:dyDescent="0.35">
      <c r="A73" s="3" t="s">
        <v>109</v>
      </c>
    </row>
    <row r="75" spans="1:5" x14ac:dyDescent="0.35">
      <c r="A75" s="64" t="s">
        <v>26</v>
      </c>
      <c r="B75" s="64"/>
      <c r="C75" s="64"/>
      <c r="D75" s="7">
        <v>0</v>
      </c>
    </row>
  </sheetData>
  <sheetProtection sheet="1" objects="1" scenarios="1"/>
  <mergeCells count="12">
    <mergeCell ref="A1:B1"/>
    <mergeCell ref="A15:B15"/>
    <mergeCell ref="A35:B35"/>
    <mergeCell ref="A63:C63"/>
    <mergeCell ref="A65:C65"/>
    <mergeCell ref="B68:D68"/>
    <mergeCell ref="A75:C75"/>
    <mergeCell ref="A46:C46"/>
    <mergeCell ref="A47:F47"/>
    <mergeCell ref="A50:B50"/>
    <mergeCell ref="A51:B51"/>
    <mergeCell ref="A53:C53"/>
  </mergeCells>
  <dataValidations count="4">
    <dataValidation type="list" allowBlank="1" showInputMessage="1" showErrorMessage="1" sqref="B6" xr:uid="{00000000-0002-0000-0300-000000000000}">
      <formula1>$C$7:$C$10</formula1>
    </dataValidation>
    <dataValidation type="list" allowBlank="1" showInputMessage="1" showErrorMessage="1" sqref="A6 A21" xr:uid="{00000000-0002-0000-0300-000001000000}">
      <formula1>$A$7:$A$9</formula1>
    </dataValidation>
    <dataValidation type="list" allowBlank="1" showInputMessage="1" showErrorMessage="1" sqref="B21" xr:uid="{00000000-0002-0000-0300-000002000000}">
      <formula1>$C$22:$C$25</formula1>
    </dataValidation>
    <dataValidation type="list" allowBlank="1" showInputMessage="1" showErrorMessage="1" sqref="A38:B38" xr:uid="{00000000-0002-0000-0300-000003000000}">
      <formula1>$A$39:$A$43</formula1>
    </dataValidation>
  </dataValidations>
  <hyperlinks>
    <hyperlink ref="I29" r:id="rId1" xr:uid="{00000000-0004-0000-0300-000000000000}"/>
    <hyperlink ref="B68" r:id="rId2" xr:uid="{00000000-0004-0000-0300-000001000000}"/>
  </hyperlink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"/>
  <sheetViews>
    <sheetView zoomScale="110" zoomScaleNormal="110" workbookViewId="0">
      <selection activeCell="H13" sqref="H13"/>
    </sheetView>
  </sheetViews>
  <sheetFormatPr defaultColWidth="8.81640625" defaultRowHeight="14.5" x14ac:dyDescent="0.35"/>
  <cols>
    <col min="1" max="1" width="11.1796875" bestFit="1" customWidth="1"/>
    <col min="2" max="2" width="11.453125" bestFit="1" customWidth="1"/>
    <col min="3" max="3" width="10.1796875" bestFit="1" customWidth="1"/>
    <col min="4" max="4" width="14.6328125" bestFit="1" customWidth="1"/>
    <col min="5" max="5" width="18.6328125" bestFit="1" customWidth="1"/>
    <col min="6" max="6" width="15.1796875" bestFit="1" customWidth="1"/>
    <col min="7" max="8" width="11.453125" bestFit="1" customWidth="1"/>
    <col min="9" max="9" width="10.6328125" bestFit="1" customWidth="1"/>
  </cols>
  <sheetData>
    <row r="1" spans="1:9" x14ac:dyDescent="0.35">
      <c r="A1" t="s">
        <v>5</v>
      </c>
    </row>
    <row r="2" spans="1:9" x14ac:dyDescent="0.35">
      <c r="A2" t="s">
        <v>16</v>
      </c>
    </row>
    <row r="3" spans="1:9" x14ac:dyDescent="0.35">
      <c r="A3" t="s">
        <v>1</v>
      </c>
      <c r="B3" t="s">
        <v>0</v>
      </c>
      <c r="C3" t="s">
        <v>6</v>
      </c>
      <c r="D3" t="s">
        <v>18</v>
      </c>
      <c r="E3" t="s">
        <v>8</v>
      </c>
      <c r="F3" t="s">
        <v>12</v>
      </c>
      <c r="G3" t="s">
        <v>7</v>
      </c>
      <c r="H3" t="s">
        <v>0</v>
      </c>
      <c r="I3" t="s">
        <v>6</v>
      </c>
    </row>
    <row r="4" spans="1:9" x14ac:dyDescent="0.35">
      <c r="A4" s="1" t="s">
        <v>2</v>
      </c>
      <c r="B4" s="50">
        <v>283.45999999999998</v>
      </c>
      <c r="C4" s="50">
        <v>53.06</v>
      </c>
      <c r="D4" s="50">
        <f>C4+B4</f>
        <v>336.52</v>
      </c>
      <c r="E4" s="2" t="s">
        <v>9</v>
      </c>
      <c r="F4">
        <v>11</v>
      </c>
      <c r="G4" s="50">
        <f>(B4+C4)*F4</f>
        <v>3701.72</v>
      </c>
      <c r="H4" s="50">
        <f>B4*F4</f>
        <v>3118.06</v>
      </c>
      <c r="I4" s="50">
        <f>C4*F4</f>
        <v>583.66000000000008</v>
      </c>
    </row>
    <row r="5" spans="1:9" x14ac:dyDescent="0.35">
      <c r="A5" s="1" t="s">
        <v>3</v>
      </c>
      <c r="B5" s="50">
        <v>4251.8999999999996</v>
      </c>
      <c r="C5" s="50">
        <v>795.9</v>
      </c>
      <c r="D5" s="50"/>
      <c r="E5" t="s">
        <v>10</v>
      </c>
      <c r="G5" s="50">
        <f>(B5+C5)</f>
        <v>5047.7999999999993</v>
      </c>
      <c r="H5" s="50">
        <f>B5</f>
        <v>4251.8999999999996</v>
      </c>
      <c r="I5" s="50">
        <f>C5</f>
        <v>795.9</v>
      </c>
    </row>
    <row r="6" spans="1:9" x14ac:dyDescent="0.35">
      <c r="A6" t="s">
        <v>4</v>
      </c>
      <c r="B6" s="50">
        <f>B5/18</f>
        <v>236.21666666666664</v>
      </c>
      <c r="C6" s="50">
        <f>C5/18</f>
        <v>44.216666666666669</v>
      </c>
      <c r="D6" s="50">
        <f>C6+B6</f>
        <v>280.43333333333328</v>
      </c>
      <c r="E6" t="s">
        <v>11</v>
      </c>
      <c r="F6">
        <v>20</v>
      </c>
      <c r="G6" s="50">
        <f>(B5+C5)+(B6+C6)*(F6-18)</f>
        <v>5608.6666666666661</v>
      </c>
      <c r="H6" s="50">
        <f>B5+B6*(F6-18)</f>
        <v>4724.333333333333</v>
      </c>
      <c r="I6" s="50">
        <f>C5+C6*(F6-18)</f>
        <v>884.33333333333326</v>
      </c>
    </row>
    <row r="7" spans="1:9" x14ac:dyDescent="0.35">
      <c r="B7" s="50"/>
      <c r="C7" s="50"/>
      <c r="D7" s="50"/>
      <c r="E7" s="50"/>
      <c r="F7" s="50"/>
      <c r="G7" s="50"/>
      <c r="H7" s="50"/>
      <c r="I7" s="50"/>
    </row>
    <row r="8" spans="1:9" x14ac:dyDescent="0.35">
      <c r="A8" t="s">
        <v>13</v>
      </c>
      <c r="B8" s="50"/>
      <c r="C8" s="50"/>
      <c r="D8" s="50"/>
      <c r="E8" s="50"/>
      <c r="F8" s="50"/>
      <c r="G8" s="50"/>
      <c r="H8" s="50"/>
      <c r="I8" s="50"/>
    </row>
    <row r="9" spans="1:9" x14ac:dyDescent="0.35">
      <c r="A9" t="s">
        <v>1</v>
      </c>
      <c r="B9" t="s">
        <v>0</v>
      </c>
      <c r="C9" t="s">
        <v>6</v>
      </c>
      <c r="E9" t="s">
        <v>8</v>
      </c>
      <c r="F9" t="s">
        <v>12</v>
      </c>
      <c r="G9" t="s">
        <v>7</v>
      </c>
      <c r="H9" t="s">
        <v>0</v>
      </c>
      <c r="I9" t="s">
        <v>6</v>
      </c>
    </row>
    <row r="10" spans="1:9" x14ac:dyDescent="0.35">
      <c r="A10" s="1" t="s">
        <v>14</v>
      </c>
      <c r="B10" s="50">
        <v>1047.44</v>
      </c>
      <c r="C10" s="50">
        <v>53.06</v>
      </c>
      <c r="D10" s="59">
        <f>C10+B10</f>
        <v>1100.5</v>
      </c>
      <c r="E10" s="2" t="s">
        <v>9</v>
      </c>
      <c r="F10">
        <v>10</v>
      </c>
      <c r="G10" s="51">
        <f>(B10+C10)*F10</f>
        <v>11005</v>
      </c>
      <c r="H10" s="50">
        <f>B10*F10</f>
        <v>10474.400000000001</v>
      </c>
      <c r="I10" s="50">
        <f>C10*F10</f>
        <v>530.6</v>
      </c>
    </row>
    <row r="11" spans="1:9" x14ac:dyDescent="0.35">
      <c r="A11" s="1" t="s">
        <v>15</v>
      </c>
      <c r="B11" s="50">
        <v>12569.28</v>
      </c>
      <c r="C11" s="50">
        <v>636.72</v>
      </c>
      <c r="D11" s="50"/>
      <c r="E11" t="s">
        <v>10</v>
      </c>
      <c r="G11" s="50">
        <f>(B11+C11)</f>
        <v>13206</v>
      </c>
      <c r="H11" s="50">
        <f>B11</f>
        <v>12569.28</v>
      </c>
      <c r="I11" s="50">
        <f>C11</f>
        <v>636.72</v>
      </c>
    </row>
    <row r="12" spans="1:9" x14ac:dyDescent="0.35">
      <c r="A12" t="s">
        <v>4</v>
      </c>
      <c r="B12" s="50">
        <f>B11/18</f>
        <v>698.29333333333341</v>
      </c>
      <c r="C12" s="50">
        <f>C11/18</f>
        <v>35.373333333333335</v>
      </c>
      <c r="D12" s="50">
        <f>C12+B12</f>
        <v>733.66666666666674</v>
      </c>
      <c r="E12" t="s">
        <v>11</v>
      </c>
      <c r="F12">
        <v>20</v>
      </c>
      <c r="G12" s="50">
        <f>(B11+C11)+(B12+C12)*(F12-18)</f>
        <v>14673.333333333334</v>
      </c>
      <c r="H12" s="50">
        <f>B11+B12*(F12-18)</f>
        <v>13965.866666666667</v>
      </c>
      <c r="I12" s="50">
        <f>C11+C12*(F12-18)</f>
        <v>707.4666666666667</v>
      </c>
    </row>
    <row r="13" spans="1:9" x14ac:dyDescent="0.35">
      <c r="B13" s="50"/>
      <c r="C13" s="50"/>
      <c r="D13" s="50"/>
      <c r="E13" s="50"/>
      <c r="F13" s="50"/>
      <c r="G13" s="50"/>
      <c r="H13" s="50"/>
      <c r="I13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2"/>
  <sheetViews>
    <sheetView tabSelected="1" topLeftCell="A60" zoomScaleNormal="100" workbookViewId="0">
      <selection activeCell="B76" sqref="B76"/>
    </sheetView>
  </sheetViews>
  <sheetFormatPr defaultColWidth="8.6328125" defaultRowHeight="14.5" x14ac:dyDescent="0.35"/>
  <cols>
    <col min="1" max="1" width="40.6328125" style="3" customWidth="1"/>
    <col min="2" max="2" width="26.36328125" style="3" bestFit="1" customWidth="1"/>
    <col min="3" max="3" width="17.1796875" style="3" bestFit="1" customWidth="1"/>
    <col min="4" max="4" width="10.1796875" style="3" bestFit="1" customWidth="1"/>
    <col min="5" max="6" width="11.453125" style="3" bestFit="1" customWidth="1"/>
    <col min="7" max="7" width="24.6328125" style="3" bestFit="1" customWidth="1"/>
    <col min="8" max="8" width="16.453125" style="3" bestFit="1" customWidth="1"/>
    <col min="9" max="9" width="10.1796875" style="3" bestFit="1" customWidth="1"/>
    <col min="10" max="16384" width="8.6328125" style="3"/>
  </cols>
  <sheetData>
    <row r="1" spans="1:3" ht="26" x14ac:dyDescent="0.6">
      <c r="A1" s="12" t="s">
        <v>24</v>
      </c>
      <c r="B1" s="12"/>
      <c r="C1" s="12"/>
    </row>
    <row r="2" spans="1:3" x14ac:dyDescent="0.35">
      <c r="A2" s="3" t="s">
        <v>205</v>
      </c>
    </row>
    <row r="3" spans="1:3" x14ac:dyDescent="0.35">
      <c r="A3" s="3" t="s">
        <v>248</v>
      </c>
    </row>
    <row r="4" spans="1:3" x14ac:dyDescent="0.35">
      <c r="A4" s="3" t="s">
        <v>117</v>
      </c>
    </row>
    <row r="5" spans="1:3" x14ac:dyDescent="0.35">
      <c r="A5" s="3" t="s">
        <v>150</v>
      </c>
    </row>
    <row r="6" spans="1:3" x14ac:dyDescent="0.35">
      <c r="A6" s="8" t="s">
        <v>182</v>
      </c>
      <c r="B6" s="8" t="s">
        <v>118</v>
      </c>
    </row>
    <row r="7" spans="1:3" x14ac:dyDescent="0.35">
      <c r="A7" s="49"/>
      <c r="B7" s="36" t="str">
        <f>IF(A7=A8, "  ",IF(A7=A9,"Traditional Hall",IF(A7=A10,"Traditional Hall",IF(A7=A11,"Traditional Hall",IF(A7=A12,"Traditional Hall",IF(A7=A13,"Suites",IF(A7=A14,"Apartments",IF(A7=A15,"Apartments", IF(A7=A16,B11, IF(A7=A17,B11,IF(A7=A18,B11)))))))))))</f>
        <v xml:space="preserve">  </v>
      </c>
    </row>
    <row r="9" spans="1:3" x14ac:dyDescent="0.35">
      <c r="A9" s="3" t="s">
        <v>41</v>
      </c>
    </row>
    <row r="10" spans="1:3" x14ac:dyDescent="0.35">
      <c r="A10" s="3" t="s">
        <v>42</v>
      </c>
    </row>
    <row r="11" spans="1:3" x14ac:dyDescent="0.35">
      <c r="A11" s="3" t="s">
        <v>43</v>
      </c>
      <c r="B11" s="3" t="s">
        <v>39</v>
      </c>
    </row>
    <row r="12" spans="1:3" x14ac:dyDescent="0.35">
      <c r="A12" s="3" t="s">
        <v>44</v>
      </c>
    </row>
    <row r="13" spans="1:3" x14ac:dyDescent="0.35">
      <c r="A13" s="3" t="s">
        <v>45</v>
      </c>
    </row>
    <row r="14" spans="1:3" x14ac:dyDescent="0.35">
      <c r="A14" s="3" t="s">
        <v>47</v>
      </c>
    </row>
    <row r="15" spans="1:3" x14ac:dyDescent="0.35">
      <c r="A15" s="3" t="s">
        <v>48</v>
      </c>
    </row>
    <row r="16" spans="1:3" x14ac:dyDescent="0.35">
      <c r="A16" s="3" t="s">
        <v>46</v>
      </c>
      <c r="B16" s="19"/>
    </row>
    <row r="17" spans="1:9" x14ac:dyDescent="0.35">
      <c r="A17" s="20" t="s">
        <v>49</v>
      </c>
    </row>
    <row r="18" spans="1:9" x14ac:dyDescent="0.35">
      <c r="A18" s="20" t="s">
        <v>50</v>
      </c>
    </row>
    <row r="20" spans="1:9" x14ac:dyDescent="0.35">
      <c r="A20" s="3" t="s">
        <v>151</v>
      </c>
    </row>
    <row r="21" spans="1:9" x14ac:dyDescent="0.35">
      <c r="A21" s="3" t="s">
        <v>152</v>
      </c>
    </row>
    <row r="23" spans="1:9" x14ac:dyDescent="0.35">
      <c r="A23" s="21" t="s">
        <v>118</v>
      </c>
      <c r="B23" s="21" t="s">
        <v>119</v>
      </c>
      <c r="C23" s="21" t="s">
        <v>120</v>
      </c>
    </row>
    <row r="24" spans="1:9" x14ac:dyDescent="0.35">
      <c r="A24" s="67" t="s">
        <v>121</v>
      </c>
      <c r="B24" s="3" t="s">
        <v>52</v>
      </c>
      <c r="C24" s="22">
        <v>2650</v>
      </c>
      <c r="I24" s="8"/>
    </row>
    <row r="25" spans="1:9" x14ac:dyDescent="0.35">
      <c r="A25" s="67"/>
      <c r="B25" s="3" t="s">
        <v>53</v>
      </c>
      <c r="C25" s="22">
        <v>3575</v>
      </c>
      <c r="I25" s="23"/>
    </row>
    <row r="26" spans="1:9" x14ac:dyDescent="0.35">
      <c r="A26" s="67"/>
      <c r="B26" s="3" t="s">
        <v>51</v>
      </c>
      <c r="C26" s="22">
        <v>3740</v>
      </c>
    </row>
    <row r="27" spans="1:9" x14ac:dyDescent="0.35">
      <c r="A27" s="67"/>
      <c r="B27" s="3" t="s">
        <v>277</v>
      </c>
      <c r="C27" s="22">
        <v>3850</v>
      </c>
    </row>
    <row r="29" spans="1:9" x14ac:dyDescent="0.35">
      <c r="A29" s="67" t="s">
        <v>122</v>
      </c>
      <c r="B29" s="3" t="s">
        <v>52</v>
      </c>
      <c r="C29" s="22">
        <v>2835</v>
      </c>
    </row>
    <row r="30" spans="1:9" x14ac:dyDescent="0.35">
      <c r="A30" s="67"/>
      <c r="B30" s="3" t="s">
        <v>53</v>
      </c>
      <c r="C30" s="22">
        <v>3740</v>
      </c>
    </row>
    <row r="31" spans="1:9" x14ac:dyDescent="0.35">
      <c r="A31" s="67"/>
      <c r="B31" s="3" t="s">
        <v>277</v>
      </c>
      <c r="C31" s="22">
        <v>3850</v>
      </c>
    </row>
    <row r="33" spans="1:9" x14ac:dyDescent="0.35">
      <c r="A33" s="67" t="s">
        <v>123</v>
      </c>
      <c r="B33" s="3" t="s">
        <v>275</v>
      </c>
      <c r="C33" s="22">
        <v>3850</v>
      </c>
    </row>
    <row r="34" spans="1:9" x14ac:dyDescent="0.35">
      <c r="A34" s="67"/>
      <c r="B34" s="3" t="s">
        <v>276</v>
      </c>
      <c r="C34" s="22">
        <v>3940</v>
      </c>
    </row>
    <row r="36" spans="1:9" x14ac:dyDescent="0.35">
      <c r="A36" s="21" t="s">
        <v>46</v>
      </c>
      <c r="B36" s="3" t="s">
        <v>53</v>
      </c>
      <c r="C36" s="22">
        <v>3900</v>
      </c>
    </row>
    <row r="38" spans="1:9" x14ac:dyDescent="0.35">
      <c r="A38" s="8" t="s">
        <v>49</v>
      </c>
      <c r="B38" s="24" t="s">
        <v>153</v>
      </c>
      <c r="C38" s="41">
        <f>499*5</f>
        <v>2495</v>
      </c>
      <c r="I38" s="19"/>
    </row>
    <row r="39" spans="1:9" x14ac:dyDescent="0.35">
      <c r="A39" s="8"/>
      <c r="B39" s="24" t="s">
        <v>154</v>
      </c>
      <c r="C39" s="41">
        <f>639*5</f>
        <v>3195</v>
      </c>
    </row>
    <row r="40" spans="1:9" x14ac:dyDescent="0.35">
      <c r="A40" s="8"/>
      <c r="B40" s="24" t="s">
        <v>155</v>
      </c>
      <c r="C40" s="41">
        <f>699*5</f>
        <v>3495</v>
      </c>
    </row>
    <row r="41" spans="1:9" x14ac:dyDescent="0.35">
      <c r="A41" s="8"/>
      <c r="B41" s="24" t="s">
        <v>156</v>
      </c>
      <c r="C41" s="41">
        <f>809*5</f>
        <v>4045</v>
      </c>
    </row>
    <row r="42" spans="1:9" x14ac:dyDescent="0.35">
      <c r="A42" s="8"/>
      <c r="B42" s="25"/>
      <c r="C42" s="5"/>
    </row>
    <row r="43" spans="1:9" x14ac:dyDescent="0.35">
      <c r="A43" s="8" t="s">
        <v>50</v>
      </c>
      <c r="B43" s="25" t="s">
        <v>149</v>
      </c>
      <c r="C43" s="41">
        <f>529*5</f>
        <v>2645</v>
      </c>
    </row>
    <row r="44" spans="1:9" x14ac:dyDescent="0.35">
      <c r="B44" s="22"/>
    </row>
    <row r="46" spans="1:9" x14ac:dyDescent="0.35">
      <c r="A46" s="8"/>
      <c r="B46" s="8"/>
      <c r="C46" s="8"/>
    </row>
    <row r="47" spans="1:9" x14ac:dyDescent="0.35">
      <c r="A47" s="3" t="s">
        <v>124</v>
      </c>
      <c r="C47" s="26">
        <v>0</v>
      </c>
    </row>
    <row r="48" spans="1:9" x14ac:dyDescent="0.35">
      <c r="C48" s="27"/>
    </row>
    <row r="49" spans="1:3" ht="26" x14ac:dyDescent="0.6">
      <c r="A49" s="28" t="s">
        <v>25</v>
      </c>
    </row>
    <row r="50" spans="1:3" x14ac:dyDescent="0.35">
      <c r="A50" s="3" t="s">
        <v>157</v>
      </c>
    </row>
    <row r="51" spans="1:3" x14ac:dyDescent="0.35">
      <c r="A51" s="64" t="s">
        <v>183</v>
      </c>
      <c r="B51" s="64"/>
      <c r="C51" s="8" t="s">
        <v>120</v>
      </c>
    </row>
    <row r="52" spans="1:3" x14ac:dyDescent="0.35">
      <c r="A52" s="68"/>
      <c r="B52" s="68"/>
      <c r="C52" s="37">
        <f>IF(A52=A53,B53,IF(A52=A54,B55,IF(A52=A55,B55,IF(A52=A56,B56,IF(A52=A57,B57,IF(A52=A58,B58,IF(A52=A59,B59,IF(A52=A60,B60,IF(A52=A61,B61,IF(A52=A62,B62,IF(A52=A63,B63,IF(A52=A64,B64,IF(A52=A65,B65,IF(A52=A66,B66,IF(A52=A67,B67,IF(A52=A68,B68))))))))))))))))</f>
        <v>0</v>
      </c>
    </row>
    <row r="54" spans="1:3" x14ac:dyDescent="0.35">
      <c r="A54" s="3" t="s">
        <v>65</v>
      </c>
      <c r="B54" s="48">
        <v>204</v>
      </c>
    </row>
    <row r="55" spans="1:3" x14ac:dyDescent="0.35">
      <c r="A55" s="3" t="s">
        <v>66</v>
      </c>
      <c r="B55" s="48">
        <v>204</v>
      </c>
    </row>
    <row r="56" spans="1:3" x14ac:dyDescent="0.35">
      <c r="A56" s="3" t="s">
        <v>61</v>
      </c>
      <c r="B56" s="48">
        <v>264</v>
      </c>
    </row>
    <row r="57" spans="1:3" x14ac:dyDescent="0.35">
      <c r="A57" s="3" t="s">
        <v>54</v>
      </c>
      <c r="B57" s="48">
        <v>552</v>
      </c>
    </row>
    <row r="58" spans="1:3" x14ac:dyDescent="0.35">
      <c r="A58" s="3" t="s">
        <v>55</v>
      </c>
      <c r="B58" s="48">
        <v>360</v>
      </c>
    </row>
    <row r="59" spans="1:3" x14ac:dyDescent="0.35">
      <c r="A59" s="3" t="s">
        <v>57</v>
      </c>
      <c r="B59" s="48">
        <v>360</v>
      </c>
    </row>
    <row r="60" spans="1:3" x14ac:dyDescent="0.35">
      <c r="A60" s="3" t="s">
        <v>56</v>
      </c>
      <c r="B60" s="48">
        <v>240</v>
      </c>
    </row>
    <row r="61" spans="1:3" x14ac:dyDescent="0.35">
      <c r="A61" s="3" t="s">
        <v>58</v>
      </c>
      <c r="B61" s="48">
        <v>264</v>
      </c>
    </row>
    <row r="62" spans="1:3" x14ac:dyDescent="0.35">
      <c r="A62" s="3" t="s">
        <v>59</v>
      </c>
      <c r="B62" s="48">
        <v>264</v>
      </c>
    </row>
    <row r="63" spans="1:3" x14ac:dyDescent="0.35">
      <c r="A63" s="3" t="s">
        <v>60</v>
      </c>
      <c r="B63" s="48">
        <v>264</v>
      </c>
    </row>
    <row r="64" spans="1:3" x14ac:dyDescent="0.35">
      <c r="A64" s="3" t="s">
        <v>62</v>
      </c>
      <c r="B64" s="48">
        <v>264</v>
      </c>
    </row>
    <row r="65" spans="1:8" x14ac:dyDescent="0.35">
      <c r="A65" s="3" t="s">
        <v>63</v>
      </c>
      <c r="B65" s="48">
        <v>528</v>
      </c>
    </row>
    <row r="66" spans="1:8" x14ac:dyDescent="0.35">
      <c r="A66" s="3" t="s">
        <v>64</v>
      </c>
      <c r="B66" s="48">
        <v>264</v>
      </c>
    </row>
    <row r="67" spans="1:8" x14ac:dyDescent="0.35">
      <c r="A67" s="3" t="s">
        <v>67</v>
      </c>
      <c r="B67" s="48">
        <v>84</v>
      </c>
    </row>
    <row r="68" spans="1:8" x14ac:dyDescent="0.35">
      <c r="A68" s="3" t="s">
        <v>68</v>
      </c>
      <c r="B68" s="48">
        <v>42</v>
      </c>
    </row>
    <row r="70" spans="1:8" ht="26" x14ac:dyDescent="0.6">
      <c r="A70" s="29" t="s">
        <v>23</v>
      </c>
    </row>
    <row r="71" spans="1:8" x14ac:dyDescent="0.35">
      <c r="A71" s="3" t="s">
        <v>263</v>
      </c>
    </row>
    <row r="72" spans="1:8" x14ac:dyDescent="0.35">
      <c r="A72" s="3" t="s">
        <v>264</v>
      </c>
    </row>
    <row r="73" spans="1:8" x14ac:dyDescent="0.35">
      <c r="A73" s="3" t="s">
        <v>166</v>
      </c>
    </row>
    <row r="75" spans="1:8" s="8" customFormat="1" x14ac:dyDescent="0.35">
      <c r="A75" s="30" t="s">
        <v>184</v>
      </c>
      <c r="B75" s="8" t="s">
        <v>185</v>
      </c>
      <c r="C75" s="8" t="s">
        <v>186</v>
      </c>
    </row>
    <row r="76" spans="1:8" x14ac:dyDescent="0.35">
      <c r="A76" s="13"/>
      <c r="B76" s="13"/>
      <c r="C76" s="13"/>
    </row>
    <row r="78" spans="1:8" x14ac:dyDescent="0.35">
      <c r="A78" s="3" t="s">
        <v>161</v>
      </c>
      <c r="B78" s="3" t="s">
        <v>159</v>
      </c>
      <c r="C78" s="4" t="s">
        <v>164</v>
      </c>
      <c r="D78" s="4">
        <v>1275</v>
      </c>
      <c r="E78" s="4">
        <v>383</v>
      </c>
      <c r="F78" s="4">
        <v>3190</v>
      </c>
      <c r="G78" s="4"/>
      <c r="H78" s="4"/>
    </row>
    <row r="79" spans="1:8" x14ac:dyDescent="0.35">
      <c r="A79" s="3" t="s">
        <v>160</v>
      </c>
      <c r="B79" s="3" t="s">
        <v>163</v>
      </c>
      <c r="C79" s="4" t="s">
        <v>165</v>
      </c>
      <c r="D79" s="4">
        <v>495</v>
      </c>
      <c r="E79" s="4">
        <v>292</v>
      </c>
      <c r="F79" s="4">
        <v>464</v>
      </c>
      <c r="H79" s="33">
        <f>IF(A76=A78,E78,IF(A76=A79,E79,IF(A76=A80,E80,IF(A76=A77,B77))))</f>
        <v>0</v>
      </c>
    </row>
    <row r="80" spans="1:8" x14ac:dyDescent="0.35">
      <c r="A80" s="3" t="s">
        <v>162</v>
      </c>
      <c r="C80" s="4"/>
      <c r="D80" s="4">
        <v>150</v>
      </c>
      <c r="E80" s="4">
        <v>375</v>
      </c>
      <c r="F80" s="4">
        <v>0</v>
      </c>
      <c r="H80" s="33">
        <f>IF(A76=A78,F78,IF(A76=A79,F79,IF(A76=A80,F80,IF(A76=A77,F77))))</f>
        <v>0</v>
      </c>
    </row>
    <row r="81" spans="1:3" x14ac:dyDescent="0.35">
      <c r="C81" s="4"/>
    </row>
    <row r="82" spans="1:3" s="8" customFormat="1" x14ac:dyDescent="0.35">
      <c r="A82" s="8" t="s">
        <v>187</v>
      </c>
      <c r="B82" s="8" t="s">
        <v>188</v>
      </c>
      <c r="C82" s="8" t="s">
        <v>189</v>
      </c>
    </row>
    <row r="83" spans="1:3" x14ac:dyDescent="0.35">
      <c r="A83" s="33">
        <f>IF(A76=A78,D78,IF(A76=A79,D79,IF(A76=A80,D80,IF(A76=A77,D77))))</f>
        <v>0</v>
      </c>
      <c r="B83" s="33">
        <f>IF(B76=B78,H79,IF(B76=B79,L77,IF(B76=B77,L77)))</f>
        <v>0</v>
      </c>
      <c r="C83" s="33">
        <f>IF(C76=C78,H80,IF(C76=C79,L76,IF(C76=C77,L76)))</f>
        <v>0</v>
      </c>
    </row>
    <row r="85" spans="1:3" x14ac:dyDescent="0.35">
      <c r="A85" s="8" t="s">
        <v>211</v>
      </c>
      <c r="C85" s="44">
        <f>SUM(A83:C83)</f>
        <v>0</v>
      </c>
    </row>
    <row r="87" spans="1:3" ht="26" x14ac:dyDescent="0.6">
      <c r="A87" s="12" t="s">
        <v>79</v>
      </c>
    </row>
    <row r="88" spans="1:3" x14ac:dyDescent="0.35">
      <c r="A88" s="3" t="s">
        <v>136</v>
      </c>
    </row>
    <row r="89" spans="1:3" x14ac:dyDescent="0.35">
      <c r="A89" s="8" t="s">
        <v>209</v>
      </c>
      <c r="B89" s="8" t="s">
        <v>120</v>
      </c>
    </row>
    <row r="90" spans="1:3" x14ac:dyDescent="0.35">
      <c r="A90" s="9"/>
      <c r="B90" s="37">
        <f>IF(A90=A91,B91,IF(A90=A92,B92, IF(A90=A93,B93, IF(A90=A94,B94,IF(A90=A95,B95)))))</f>
        <v>0</v>
      </c>
    </row>
    <row r="91" spans="1:3" x14ac:dyDescent="0.35">
      <c r="B91" s="4"/>
    </row>
    <row r="92" spans="1:3" x14ac:dyDescent="0.35">
      <c r="A92" s="3" t="s">
        <v>278</v>
      </c>
      <c r="B92" s="4">
        <v>1895</v>
      </c>
    </row>
    <row r="93" spans="1:3" x14ac:dyDescent="0.35">
      <c r="A93" s="3" t="s">
        <v>279</v>
      </c>
      <c r="B93" s="4">
        <v>2025</v>
      </c>
    </row>
    <row r="94" spans="1:3" x14ac:dyDescent="0.35">
      <c r="A94" s="3" t="s">
        <v>280</v>
      </c>
      <c r="B94" s="4">
        <v>2125</v>
      </c>
    </row>
    <row r="95" spans="1:3" x14ac:dyDescent="0.35">
      <c r="A95" s="3" t="s">
        <v>281</v>
      </c>
      <c r="B95" s="4">
        <v>2250</v>
      </c>
    </row>
    <row r="97" spans="1:2" x14ac:dyDescent="0.35">
      <c r="A97" s="3" t="s">
        <v>137</v>
      </c>
    </row>
    <row r="98" spans="1:2" x14ac:dyDescent="0.35">
      <c r="A98" s="8" t="s">
        <v>210</v>
      </c>
      <c r="B98" s="8" t="s">
        <v>120</v>
      </c>
    </row>
    <row r="99" spans="1:2" x14ac:dyDescent="0.35">
      <c r="A99" s="13"/>
      <c r="B99" s="38">
        <f>IF(A99=A100,B100,IF(A99=A101,B101,IF(A99=A102,B102,IF(A99=A103,B103,IF(A99=A104,B104,IF(A99=#REF!,#REF!))))))</f>
        <v>0</v>
      </c>
    </row>
    <row r="100" spans="1:2" x14ac:dyDescent="0.35">
      <c r="B100" s="4"/>
    </row>
    <row r="101" spans="1:2" x14ac:dyDescent="0.35">
      <c r="A101" s="3" t="s">
        <v>80</v>
      </c>
      <c r="B101" s="4">
        <v>500</v>
      </c>
    </row>
    <row r="102" spans="1:2" x14ac:dyDescent="0.35">
      <c r="A102" s="3" t="s">
        <v>138</v>
      </c>
      <c r="B102" s="4">
        <v>100</v>
      </c>
    </row>
    <row r="103" spans="1:2" x14ac:dyDescent="0.35">
      <c r="A103" s="3" t="s">
        <v>282</v>
      </c>
      <c r="B103" s="4">
        <v>1300</v>
      </c>
    </row>
    <row r="104" spans="1:2" x14ac:dyDescent="0.35">
      <c r="A104" s="3" t="s">
        <v>283</v>
      </c>
      <c r="B104" s="4">
        <v>440</v>
      </c>
    </row>
    <row r="106" spans="1:2" ht="26" x14ac:dyDescent="0.6">
      <c r="A106" s="12" t="s">
        <v>81</v>
      </c>
    </row>
    <row r="107" spans="1:2" x14ac:dyDescent="0.35">
      <c r="A107" s="3" t="s">
        <v>228</v>
      </c>
    </row>
    <row r="108" spans="1:2" x14ac:dyDescent="0.35">
      <c r="A108" s="3" t="s">
        <v>265</v>
      </c>
    </row>
    <row r="109" spans="1:2" x14ac:dyDescent="0.35">
      <c r="A109" s="3" t="s">
        <v>158</v>
      </c>
    </row>
    <row r="110" spans="1:2" x14ac:dyDescent="0.35">
      <c r="A110" s="31"/>
      <c r="B110" s="7">
        <v>0</v>
      </c>
    </row>
    <row r="112" spans="1:2" x14ac:dyDescent="0.35">
      <c r="A112" s="8" t="s">
        <v>212</v>
      </c>
      <c r="B112" s="35">
        <f>SUM(B90,B99,B110)</f>
        <v>0</v>
      </c>
    </row>
  </sheetData>
  <mergeCells count="5">
    <mergeCell ref="A51:B51"/>
    <mergeCell ref="A52:B52"/>
    <mergeCell ref="A29:A31"/>
    <mergeCell ref="A24:A27"/>
    <mergeCell ref="A33:A34"/>
  </mergeCells>
  <dataValidations count="8">
    <dataValidation type="list" allowBlank="1" showInputMessage="1" showErrorMessage="1" sqref="A52" xr:uid="{00000000-0002-0000-0500-000000000000}">
      <formula1>$A$53:$A$68</formula1>
    </dataValidation>
    <dataValidation type="list" allowBlank="1" showInputMessage="1" showErrorMessage="1" sqref="A7" xr:uid="{00000000-0002-0000-0500-000001000000}">
      <formula1>$A$8:$A$18</formula1>
    </dataValidation>
    <dataValidation type="list" allowBlank="1" showInputMessage="1" showErrorMessage="1" sqref="B47" xr:uid="{00000000-0002-0000-0500-000002000000}">
      <formula1>$C$48:$C$48</formula1>
    </dataValidation>
    <dataValidation type="list" allowBlank="1" showInputMessage="1" showErrorMessage="1" sqref="A76" xr:uid="{00000000-0002-0000-0500-000003000000}">
      <formula1>$A$77:$A$80</formula1>
    </dataValidation>
    <dataValidation type="list" allowBlank="1" showInputMessage="1" showErrorMessage="1" sqref="B76" xr:uid="{00000000-0002-0000-0500-000004000000}">
      <formula1>$B$77:$B$79</formula1>
    </dataValidation>
    <dataValidation type="list" allowBlank="1" showInputMessage="1" showErrorMessage="1" sqref="C76" xr:uid="{00000000-0002-0000-0500-000005000000}">
      <formula1>$C$77:$C$79</formula1>
    </dataValidation>
    <dataValidation type="list" allowBlank="1" showInputMessage="1" showErrorMessage="1" sqref="A90" xr:uid="{00000000-0002-0000-0500-000007000000}">
      <formula1>$A$91:$A$95</formula1>
    </dataValidation>
    <dataValidation type="list" allowBlank="1" showInputMessage="1" showErrorMessage="1" sqref="A99" xr:uid="{00000000-0002-0000-0500-000006000000}">
      <formula1>$A$100:$A$104</formula1>
    </dataValidation>
  </dataValidations>
  <pageMargins left="0.7" right="0.7" top="0.75" bottom="0.75" header="0.3" footer="0.3"/>
  <pageSetup orientation="portrait" r:id="rId1"/>
  <ignoredErrors>
    <ignoredError sqref="C4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3"/>
  <sheetViews>
    <sheetView topLeftCell="A4" workbookViewId="0"/>
  </sheetViews>
  <sheetFormatPr defaultColWidth="8.6328125" defaultRowHeight="14.5" x14ac:dyDescent="0.35"/>
  <cols>
    <col min="1" max="1" width="27.453125" style="3" customWidth="1"/>
    <col min="2" max="2" width="16" style="3" customWidth="1"/>
    <col min="3" max="3" width="17.81640625" style="3" customWidth="1"/>
    <col min="4" max="4" width="12.81640625" style="3" bestFit="1" customWidth="1"/>
    <col min="5" max="5" width="8.6328125" style="3" customWidth="1"/>
    <col min="6" max="16384" width="8.6328125" style="3"/>
  </cols>
  <sheetData>
    <row r="1" spans="1:4" ht="26" x14ac:dyDescent="0.6">
      <c r="A1" s="12" t="s">
        <v>178</v>
      </c>
    </row>
    <row r="2" spans="1:4" x14ac:dyDescent="0.35">
      <c r="A2" s="3" t="s">
        <v>181</v>
      </c>
    </row>
    <row r="3" spans="1:4" x14ac:dyDescent="0.35">
      <c r="A3" s="3" t="s">
        <v>193</v>
      </c>
    </row>
    <row r="4" spans="1:4" s="32" customFormat="1" x14ac:dyDescent="0.35">
      <c r="A4" s="32" t="s">
        <v>192</v>
      </c>
    </row>
    <row r="5" spans="1:4" x14ac:dyDescent="0.35">
      <c r="A5" s="3" t="s">
        <v>179</v>
      </c>
    </row>
    <row r="7" spans="1:4" x14ac:dyDescent="0.35">
      <c r="A7" s="21" t="s">
        <v>176</v>
      </c>
      <c r="B7" s="21" t="s">
        <v>190</v>
      </c>
      <c r="C7" s="8" t="s">
        <v>191</v>
      </c>
      <c r="D7" s="3" t="s">
        <v>249</v>
      </c>
    </row>
    <row r="8" spans="1:4" x14ac:dyDescent="0.35">
      <c r="A8" s="3" t="s">
        <v>194</v>
      </c>
      <c r="B8" s="4"/>
      <c r="C8" s="4"/>
    </row>
    <row r="9" spans="1:4" x14ac:dyDescent="0.35">
      <c r="A9" s="3" t="s">
        <v>231</v>
      </c>
      <c r="B9" s="4"/>
      <c r="C9" s="4"/>
    </row>
    <row r="10" spans="1:4" x14ac:dyDescent="0.35">
      <c r="A10" s="3" t="s">
        <v>232</v>
      </c>
      <c r="B10" s="4"/>
      <c r="C10" s="4"/>
    </row>
    <row r="11" spans="1:4" x14ac:dyDescent="0.35">
      <c r="A11" s="3" t="s">
        <v>233</v>
      </c>
      <c r="B11" s="4"/>
      <c r="C11" s="4"/>
    </row>
    <row r="12" spans="1:4" x14ac:dyDescent="0.35">
      <c r="A12" s="5" t="s">
        <v>234</v>
      </c>
      <c r="B12" s="4"/>
      <c r="C12" s="4"/>
    </row>
    <row r="13" spans="1:4" x14ac:dyDescent="0.35">
      <c r="A13" s="3" t="s">
        <v>172</v>
      </c>
      <c r="B13" s="4"/>
      <c r="C13" s="4"/>
    </row>
    <row r="14" spans="1:4" x14ac:dyDescent="0.35">
      <c r="A14" s="3" t="s">
        <v>167</v>
      </c>
      <c r="B14" s="4"/>
      <c r="C14" s="4"/>
    </row>
    <row r="15" spans="1:4" x14ac:dyDescent="0.35">
      <c r="A15" s="3" t="s">
        <v>129</v>
      </c>
      <c r="B15" s="4"/>
      <c r="C15" s="4"/>
    </row>
    <row r="16" spans="1:4" x14ac:dyDescent="0.35">
      <c r="A16" s="3" t="s">
        <v>171</v>
      </c>
      <c r="B16" s="4"/>
      <c r="C16" s="4"/>
    </row>
    <row r="17" spans="1:3" x14ac:dyDescent="0.35">
      <c r="A17" s="3" t="s">
        <v>170</v>
      </c>
      <c r="B17" s="4"/>
      <c r="C17" s="4"/>
    </row>
    <row r="18" spans="1:3" x14ac:dyDescent="0.35">
      <c r="A18" s="3" t="s">
        <v>168</v>
      </c>
      <c r="B18" s="4"/>
      <c r="C18" s="4"/>
    </row>
    <row r="19" spans="1:3" x14ac:dyDescent="0.35">
      <c r="A19" s="3" t="s">
        <v>177</v>
      </c>
      <c r="B19" s="4"/>
      <c r="C19" s="4"/>
    </row>
    <row r="20" spans="1:3" x14ac:dyDescent="0.35">
      <c r="A20" s="3" t="s">
        <v>130</v>
      </c>
      <c r="B20" s="4"/>
      <c r="C20" s="4"/>
    </row>
    <row r="21" spans="1:3" x14ac:dyDescent="0.35">
      <c r="A21" s="3" t="s">
        <v>131</v>
      </c>
      <c r="B21" s="4"/>
      <c r="C21" s="4"/>
    </row>
    <row r="22" spans="1:3" x14ac:dyDescent="0.35">
      <c r="A22" s="3" t="s">
        <v>132</v>
      </c>
      <c r="B22" s="4"/>
      <c r="C22" s="4"/>
    </row>
    <row r="23" spans="1:3" x14ac:dyDescent="0.35">
      <c r="A23" s="3" t="s">
        <v>133</v>
      </c>
      <c r="B23" s="4"/>
      <c r="C23" s="4"/>
    </row>
    <row r="24" spans="1:3" x14ac:dyDescent="0.35">
      <c r="A24" s="3" t="s">
        <v>134</v>
      </c>
      <c r="B24" s="4"/>
      <c r="C24" s="4"/>
    </row>
    <row r="25" spans="1:3" x14ac:dyDescent="0.35">
      <c r="A25" s="3" t="s">
        <v>135</v>
      </c>
      <c r="B25" s="4"/>
      <c r="C25" s="4"/>
    </row>
    <row r="26" spans="1:3" x14ac:dyDescent="0.35">
      <c r="A26" s="3" t="s">
        <v>169</v>
      </c>
      <c r="B26" s="4"/>
      <c r="C26" s="4"/>
    </row>
    <row r="27" spans="1:3" x14ac:dyDescent="0.35">
      <c r="A27" s="3" t="s">
        <v>173</v>
      </c>
      <c r="B27" s="4"/>
      <c r="C27" s="4"/>
    </row>
    <row r="28" spans="1:3" x14ac:dyDescent="0.35">
      <c r="A28" s="3" t="s">
        <v>174</v>
      </c>
      <c r="B28" s="4"/>
      <c r="C28" s="4"/>
    </row>
    <row r="29" spans="1:3" x14ac:dyDescent="0.35">
      <c r="A29" s="3" t="s">
        <v>126</v>
      </c>
      <c r="B29" s="4"/>
      <c r="C29" s="4"/>
    </row>
    <row r="30" spans="1:3" x14ac:dyDescent="0.35">
      <c r="A30" s="3" t="s">
        <v>125</v>
      </c>
      <c r="B30" s="4"/>
      <c r="C30" s="4"/>
    </row>
    <row r="31" spans="1:3" x14ac:dyDescent="0.35">
      <c r="A31" s="3" t="s">
        <v>127</v>
      </c>
      <c r="B31" s="4"/>
      <c r="C31" s="4"/>
    </row>
    <row r="32" spans="1:3" x14ac:dyDescent="0.35">
      <c r="A32" s="3" t="s">
        <v>128</v>
      </c>
      <c r="B32" s="4"/>
      <c r="C32" s="4"/>
    </row>
    <row r="33" spans="1:3" x14ac:dyDescent="0.35">
      <c r="A33" s="3" t="s">
        <v>235</v>
      </c>
      <c r="B33" s="4"/>
      <c r="C33" s="4"/>
    </row>
    <row r="34" spans="1:3" x14ac:dyDescent="0.35">
      <c r="A34" s="3" t="s">
        <v>236</v>
      </c>
      <c r="B34" s="4"/>
      <c r="C34" s="4"/>
    </row>
    <row r="35" spans="1:3" x14ac:dyDescent="0.35">
      <c r="A35" s="3" t="s">
        <v>237</v>
      </c>
      <c r="B35" s="4"/>
      <c r="C35" s="4"/>
    </row>
    <row r="36" spans="1:3" x14ac:dyDescent="0.35">
      <c r="A36" s="3" t="s">
        <v>175</v>
      </c>
      <c r="B36" s="4"/>
      <c r="C36" s="4"/>
    </row>
    <row r="37" spans="1:3" x14ac:dyDescent="0.35">
      <c r="B37" s="4"/>
    </row>
    <row r="38" spans="1:3" hidden="1" x14ac:dyDescent="0.35">
      <c r="B38" s="34">
        <f>SUM(B8:B36)</f>
        <v>0</v>
      </c>
      <c r="C38" s="33">
        <f>SUM(C8:C36)</f>
        <v>0</v>
      </c>
    </row>
    <row r="39" spans="1:3" x14ac:dyDescent="0.35">
      <c r="A39" s="3" t="s">
        <v>180</v>
      </c>
      <c r="B39" s="35">
        <f>B38*5+C38</f>
        <v>0</v>
      </c>
    </row>
    <row r="41" spans="1:3" x14ac:dyDescent="0.35">
      <c r="A41" s="3" t="s">
        <v>238</v>
      </c>
    </row>
    <row r="42" spans="1:3" x14ac:dyDescent="0.35">
      <c r="A42" s="3" t="s">
        <v>246</v>
      </c>
    </row>
    <row r="43" spans="1:3" x14ac:dyDescent="0.35">
      <c r="A43" s="3" t="s">
        <v>247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Income</vt:lpstr>
      <vt:lpstr>Personal Goals</vt:lpstr>
      <vt:lpstr>Educational Expenses</vt:lpstr>
      <vt:lpstr>University Expenses</vt:lpstr>
      <vt:lpstr>College Expenses</vt:lpstr>
      <vt:lpstr>Other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Amin</dc:creator>
  <cp:lastModifiedBy>Christopher Salazar</cp:lastModifiedBy>
  <cp:lastPrinted>2018-09-04T18:53:57Z</cp:lastPrinted>
  <dcterms:created xsi:type="dcterms:W3CDTF">2018-08-16T19:35:11Z</dcterms:created>
  <dcterms:modified xsi:type="dcterms:W3CDTF">2022-09-01T13:12:47Z</dcterms:modified>
</cp:coreProperties>
</file>